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IGH!$I$21:$I$22</definedName>
    <definedName name="_xlnm.Print_Area" localSheetId="0">IGH!$A$1:$P$62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P48" i="1"/>
  <c r="O48" i="1"/>
  <c r="N48" i="1"/>
  <c r="P47" i="1"/>
  <c r="O47" i="1"/>
  <c r="N47" i="1"/>
  <c r="N42" i="1"/>
  <c r="P42" i="1" s="1"/>
  <c r="O42" i="1"/>
  <c r="P41" i="1"/>
  <c r="O41" i="1"/>
  <c r="N41" i="1"/>
  <c r="O36" i="1" l="1"/>
  <c r="N36" i="1"/>
  <c r="O31" i="1"/>
  <c r="N31" i="1"/>
  <c r="O32" i="1"/>
  <c r="N32" i="1"/>
  <c r="O30" i="1"/>
  <c r="N30" i="1"/>
  <c r="O29" i="1"/>
  <c r="N29" i="1"/>
  <c r="O28" i="1"/>
  <c r="N28" i="1"/>
  <c r="P28" i="1" s="1"/>
  <c r="O27" i="1"/>
  <c r="N27" i="1"/>
  <c r="P27" i="1" s="1"/>
  <c r="O26" i="1"/>
  <c r="N26" i="1"/>
  <c r="P26" i="1" s="1"/>
  <c r="O25" i="1"/>
  <c r="N25" i="1"/>
  <c r="P33" i="1"/>
  <c r="P34" i="1"/>
  <c r="P35" i="1"/>
  <c r="O24" i="1"/>
  <c r="N24" i="1"/>
  <c r="P24" i="1" s="1"/>
  <c r="P30" i="1" l="1"/>
  <c r="P29" i="1"/>
  <c r="P36" i="1"/>
  <c r="P32" i="1"/>
  <c r="P25" i="1"/>
  <c r="P31" i="1"/>
</calcChain>
</file>

<file path=xl/sharedStrings.xml><?xml version="1.0" encoding="utf-8"?>
<sst xmlns="http://schemas.openxmlformats.org/spreadsheetml/2006/main" count="284" uniqueCount="141">
  <si>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</si>
  <si>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</si>
  <si>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</si>
  <si>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</si>
  <si>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</si>
  <si>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</si>
  <si>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</si>
  <si>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</si>
  <si>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</si>
  <si>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</si>
  <si>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</si>
  <si>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</si>
  <si>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</si>
  <si>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</si>
  <si>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</si>
  <si>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</si>
  <si>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</si>
  <si>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</si>
  <si>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</si>
  <si>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</si>
  <si>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</si>
  <si>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</si>
  <si>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</si>
  <si>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</si>
  <si>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</si>
  <si>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</si>
  <si>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</si>
  <si>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</si>
  <si>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</si>
  <si>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</si>
  <si>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</si>
  <si>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</si>
  <si>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</si>
  <si>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</si>
  <si>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</si>
  <si>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</si>
  <si>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</si>
  <si>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</si>
  <si>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</si>
  <si>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</si>
  <si>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</si>
  <si>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</si>
  <si>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</si>
  <si>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</si>
  <si>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</si>
  <si>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</si>
  <si>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</si>
  <si>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</si>
  <si>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</si>
  <si>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</si>
  <si>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</si>
  <si>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</si>
  <si>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</si>
  <si>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</si>
  <si>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</si>
  <si>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</si>
  <si>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</si>
  <si>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</si>
  <si>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</si>
  <si>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</si>
  <si>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</si>
  <si>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</si>
  <si>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</si>
  <si>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</si>
  <si>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</si>
  <si>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</si>
  <si>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</si>
  <si>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</si>
  <si>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</si>
  <si>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</si>
  <si>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HMI</t>
  </si>
  <si>
    <t>COORDENADOR DE PROJETOS: PROJETO LEAN</t>
  </si>
  <si>
    <t>(62) 3217-8900</t>
  </si>
  <si>
    <t>projetos.hmi@igh.org.br</t>
  </si>
  <si>
    <t>COORDENADOR DE PROJETOS: PROJETO HCOR</t>
  </si>
  <si>
    <t>COORDENADOR DE PROJETOS: PROJETO APICE ON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</si>
  <si>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</si>
  <si>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</si>
  <si>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</si>
  <si>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</si>
  <si>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</si>
  <si>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</si>
  <si>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</si>
  <si>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</si>
  <si>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</si>
  <si>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</si>
  <si>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</si>
  <si>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</si>
  <si>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</si>
  <si>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</si>
  <si>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</si>
  <si>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</si>
  <si>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</si>
  <si>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</si>
  <si>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</si>
  <si>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</si>
  <si>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</si>
  <si>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</si>
  <si>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</si>
  <si>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</si>
  <si>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</si>
  <si>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</si>
  <si>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</si>
  <si>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</si>
  <si>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</si>
  <si>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</si>
  <si>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</si>
  <si>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</si>
  <si>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</si>
  <si>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</si>
  <si>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</si>
  <si>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</si>
  <si>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</si>
  <si>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</si>
  <si>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</si>
  <si>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</si>
  <si>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</si>
  <si>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</si>
  <si>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</si>
  <si>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</si>
  <si>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</si>
  <si>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</si>
  <si>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</si>
  <si>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</si>
  <si>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</si>
  <si>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</si>
  <si>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</si>
  <si>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</si>
  <si>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</si>
  <si>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</si>
  <si>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</si>
  <si>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</si>
  <si>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</si>
  <si>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</si>
  <si>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</si>
  <si>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</si>
  <si>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</si>
  <si>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</si>
  <si>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</si>
  <si>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MAIANNA BRASIL DE ARAGAO CRUZ</t>
  </si>
  <si>
    <t xml:space="preserve">maianna.brasil@igh.org.br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</si>
</sst>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Alignment="1">
      <alignment vertical="center"/>
    </xf>
    <xf numFmtId="14" fontId="7" fillId="3" borderId="0" xfId="1" applyNumberFormat="1" applyFont="1" applyFill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4" borderId="0" xfId="1" applyNumberFormat="1" applyFon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369480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2"/>
  <sheetViews>
    <sheetView showGridLines="0" tabSelected="1" view="pageBreakPreview" zoomScale="80" zoomScaleNormal="80" zoomScaleSheetLayoutView="80" workbookViewId="0">
      <selection activeCell="L56" sqref="L56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34.5703125" style="1" bestFit="1" customWidth="1"/>
    <col min="13" max="13" width="10" style="1" customWidth="1"/>
    <col min="14" max="14" width="14.5703125" style="1" customWidth="1"/>
    <col min="15" max="15" width="13.42578125" style="1" customWidth="1"/>
    <col min="16" max="16" width="14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29" t="s">
        <v>84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45200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27" t="s">
        <v>2</v>
      </c>
      <c r="B10" s="27"/>
      <c r="C10" s="27"/>
      <c r="D10" s="27"/>
      <c r="E10" s="28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109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110</v>
      </c>
      <c r="B14" s="14"/>
      <c r="C14" s="14"/>
      <c r="D14" s="14"/>
      <c r="E14" s="14"/>
      <c r="F14" s="15" t="s">
        <v>109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107</v>
      </c>
      <c r="B15" s="14"/>
      <c r="C15" s="14"/>
      <c r="D15" s="14"/>
      <c r="E15" s="14"/>
      <c r="F15" s="15" t="s">
        <v>109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109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131</v>
      </c>
      <c r="G23" s="16" t="s">
        <v>16</v>
      </c>
      <c r="H23" s="16" t="s">
        <v>47</v>
      </c>
      <c r="I23" s="17" t="s">
        <v>48</v>
      </c>
      <c r="J23" s="24" t="s">
        <v>19</v>
      </c>
      <c r="K23" s="25" t="s">
        <v>49</v>
      </c>
      <c r="L23" s="24">
        <v>0</v>
      </c>
      <c r="M23" s="24">
        <v>0</v>
      </c>
      <c r="N23" s="24">
        <v>0</v>
      </c>
      <c r="O23" s="24">
        <v>0</v>
      </c>
      <c r="P23" s="24">
        <v>30000</v>
      </c>
    </row>
    <row r="24" spans="1:16" s="21" customFormat="1" ht="24.75" customHeight="1">
      <c r="A24" s="31" t="s">
        <v>50</v>
      </c>
      <c r="B24" s="32"/>
      <c r="C24" s="32"/>
      <c r="D24" s="32"/>
      <c r="E24" s="32"/>
      <c r="F24" s="33" t="s">
        <v>46</v>
      </c>
      <c r="G24" s="34" t="s">
        <v>16</v>
      </c>
      <c r="H24" s="34" t="s">
        <v>47</v>
      </c>
      <c r="I24" s="35" t="s">
        <v>51</v>
      </c>
      <c r="J24" s="36" t="s">
        <v>19</v>
      </c>
      <c r="K24" s="37" t="s">
        <v>52</v>
      </c>
      <c r="L24" s="36">
        <v>0</v>
      </c>
      <c r="M24" s="36">
        <v>0</v>
      </c>
      <c r="N24" s="36">
        <f>12228.52+494.68</f>
        <v>12723.2</v>
      </c>
      <c r="O24" s="36">
        <f>876.95+2184.58+1</f>
        <v>3062.5299999999997</v>
      </c>
      <c r="P24" s="36">
        <f>N24-O24</f>
        <v>9660.6700000000019</v>
      </c>
    </row>
    <row r="25" spans="1:16" s="22" customFormat="1" ht="24.75" customHeight="1">
      <c r="A25" s="31" t="s">
        <v>54</v>
      </c>
      <c r="B25" s="32"/>
      <c r="C25" s="32"/>
      <c r="D25" s="32"/>
      <c r="E25" s="32"/>
      <c r="F25" s="33" t="s">
        <v>46</v>
      </c>
      <c r="G25" s="34" t="s">
        <v>16</v>
      </c>
      <c r="H25" s="34" t="s">
        <v>47</v>
      </c>
      <c r="I25" s="35" t="s">
        <v>55</v>
      </c>
      <c r="J25" s="36" t="s">
        <v>19</v>
      </c>
      <c r="K25" s="37" t="s">
        <v>56</v>
      </c>
      <c r="L25" s="36">
        <v>0</v>
      </c>
      <c r="M25" s="36">
        <v>0</v>
      </c>
      <c r="N25" s="36">
        <f>12228.52+435.32</f>
        <v>12663.84</v>
      </c>
      <c r="O25" s="36">
        <f>876.95+2184.58+1</f>
        <v>3062.5299999999997</v>
      </c>
      <c r="P25" s="36">
        <f t="shared" ref="P25:P36" si="0">N25-O25</f>
        <v>9601.3100000000013</v>
      </c>
    </row>
    <row r="26" spans="1:16" s="22" customFormat="1" ht="24.75" customHeight="1">
      <c r="A26" s="31" t="s">
        <v>122</v>
      </c>
      <c r="B26" s="32"/>
      <c r="C26" s="32"/>
      <c r="D26" s="32"/>
      <c r="E26" s="32"/>
      <c r="F26" s="33" t="s">
        <v>46</v>
      </c>
      <c r="G26" s="34" t="s">
        <v>16</v>
      </c>
      <c r="H26" s="34" t="s">
        <v>47</v>
      </c>
      <c r="I26" s="35" t="s">
        <v>123</v>
      </c>
      <c r="J26" s="36" t="s">
        <v>19</v>
      </c>
      <c r="K26" s="38" t="s">
        <v>125</v>
      </c>
      <c r="L26" s="36">
        <v>0</v>
      </c>
      <c r="M26" s="36">
        <v>0</v>
      </c>
      <c r="N26" s="36">
        <f>7548.5+219.86</f>
        <v>7768.36</v>
      </c>
      <c r="O26" s="36">
        <f>876.95+949.74+1</f>
        <v>1827.69</v>
      </c>
      <c r="P26" s="36">
        <f>N26-O26</f>
        <v>5940.67</v>
      </c>
    </row>
    <row r="27" spans="1:16" s="22" customFormat="1" ht="24.75" customHeight="1">
      <c r="A27" s="31" t="s">
        <v>121</v>
      </c>
      <c r="B27" s="32"/>
      <c r="C27" s="32"/>
      <c r="D27" s="32"/>
      <c r="E27" s="32"/>
      <c r="F27" s="33" t="s">
        <v>46</v>
      </c>
      <c r="G27" s="34" t="s">
        <v>16</v>
      </c>
      <c r="H27" s="34" t="s">
        <v>47</v>
      </c>
      <c r="I27" s="35" t="s">
        <v>60</v>
      </c>
      <c r="J27" s="36" t="s">
        <v>19</v>
      </c>
      <c r="K27" s="38" t="s">
        <v>124</v>
      </c>
      <c r="L27" s="36">
        <v>0</v>
      </c>
      <c r="M27" s="36">
        <v>0</v>
      </c>
      <c r="N27" s="36">
        <f>12228.52+63.87+358.03</f>
        <v>12650.420000000002</v>
      </c>
      <c r="O27" s="36">
        <f>876.95+2184.58+1</f>
        <v>3062.5299999999997</v>
      </c>
      <c r="P27" s="36">
        <f t="shared" si="0"/>
        <v>9587.8900000000031</v>
      </c>
    </row>
    <row r="28" spans="1:16" s="26" customFormat="1" ht="24.75" customHeight="1">
      <c r="A28" s="31" t="s">
        <v>120</v>
      </c>
      <c r="B28" s="32"/>
      <c r="C28" s="32"/>
      <c r="D28" s="32"/>
      <c r="E28" s="32"/>
      <c r="F28" s="33" t="s">
        <v>46</v>
      </c>
      <c r="G28" s="34" t="s">
        <v>16</v>
      </c>
      <c r="H28" s="34" t="s">
        <v>47</v>
      </c>
      <c r="I28" s="35" t="s">
        <v>53</v>
      </c>
      <c r="J28" s="36" t="s">
        <v>19</v>
      </c>
      <c r="K28" s="38" t="s">
        <v>126</v>
      </c>
      <c r="L28" s="36">
        <v>0</v>
      </c>
      <c r="M28" s="36">
        <v>0</v>
      </c>
      <c r="N28" s="36">
        <f>11373.35+331.26</f>
        <v>11704.61</v>
      </c>
      <c r="O28" s="36">
        <f>876.95+2001.55+1</f>
        <v>2879.5</v>
      </c>
      <c r="P28" s="36">
        <f t="shared" si="0"/>
        <v>8825.11</v>
      </c>
    </row>
    <row r="29" spans="1:16" s="22" customFormat="1" ht="24.75" customHeight="1">
      <c r="A29" s="31" t="s">
        <v>57</v>
      </c>
      <c r="B29" s="32"/>
      <c r="C29" s="32"/>
      <c r="D29" s="32"/>
      <c r="E29" s="32"/>
      <c r="F29" s="33" t="s">
        <v>46</v>
      </c>
      <c r="G29" s="34" t="s">
        <v>16</v>
      </c>
      <c r="H29" s="34" t="s">
        <v>47</v>
      </c>
      <c r="I29" s="35" t="s">
        <v>58</v>
      </c>
      <c r="J29" s="36" t="s">
        <v>19</v>
      </c>
      <c r="K29" s="37" t="s">
        <v>59</v>
      </c>
      <c r="L29" s="36">
        <v>0</v>
      </c>
      <c r="M29" s="36">
        <v>0</v>
      </c>
      <c r="N29" s="36">
        <f>12228.52+380.87+823.28</f>
        <v>13432.670000000002</v>
      </c>
      <c r="O29" s="36">
        <f>876.95+2358.84+1</f>
        <v>3236.79</v>
      </c>
      <c r="P29" s="36">
        <f t="shared" si="0"/>
        <v>10195.880000000001</v>
      </c>
    </row>
    <row r="30" spans="1:16" s="22" customFormat="1" ht="24.75" customHeight="1">
      <c r="A30" s="31" t="s">
        <v>61</v>
      </c>
      <c r="B30" s="32"/>
      <c r="C30" s="32"/>
      <c r="D30" s="32"/>
      <c r="E30" s="32"/>
      <c r="F30" s="33" t="s">
        <v>46</v>
      </c>
      <c r="G30" s="34" t="s">
        <v>16</v>
      </c>
      <c r="H30" s="34" t="s">
        <v>47</v>
      </c>
      <c r="I30" s="35" t="s">
        <v>62</v>
      </c>
      <c r="J30" s="36" t="s">
        <v>19</v>
      </c>
      <c r="K30" s="37" t="s">
        <v>63</v>
      </c>
      <c r="L30" s="36">
        <v>0</v>
      </c>
      <c r="M30" s="36">
        <v>0</v>
      </c>
      <c r="N30" s="36">
        <f>12228.52+356.17</f>
        <v>12584.69</v>
      </c>
      <c r="O30" s="36">
        <f>876.95+2236.72+1</f>
        <v>3114.67</v>
      </c>
      <c r="P30" s="36">
        <f t="shared" si="0"/>
        <v>9470.02</v>
      </c>
    </row>
    <row r="31" spans="1:16" s="21" customFormat="1" ht="24.75" customHeight="1">
      <c r="A31" s="31" t="s">
        <v>64</v>
      </c>
      <c r="B31" s="32"/>
      <c r="C31" s="32"/>
      <c r="D31" s="32"/>
      <c r="E31" s="32"/>
      <c r="F31" s="33" t="s">
        <v>46</v>
      </c>
      <c r="G31" s="34" t="s">
        <v>16</v>
      </c>
      <c r="H31" s="34" t="s">
        <v>47</v>
      </c>
      <c r="I31" s="35" t="s">
        <v>65</v>
      </c>
      <c r="J31" s="36" t="s">
        <v>19</v>
      </c>
      <c r="K31" s="37" t="s">
        <v>66</v>
      </c>
      <c r="L31" s="36">
        <v>0</v>
      </c>
      <c r="M31" s="36">
        <v>0</v>
      </c>
      <c r="N31" s="36">
        <f>12228.52+365.4</f>
        <v>12593.92</v>
      </c>
      <c r="O31" s="36">
        <f>876.95+2132.44</f>
        <v>3009.3900000000003</v>
      </c>
      <c r="P31" s="36">
        <f t="shared" si="0"/>
        <v>9584.5299999999988</v>
      </c>
    </row>
    <row r="32" spans="1:16" s="22" customFormat="1" ht="24.75" customHeight="1">
      <c r="A32" s="31" t="s">
        <v>67</v>
      </c>
      <c r="B32" s="32"/>
      <c r="C32" s="32"/>
      <c r="D32" s="32"/>
      <c r="E32" s="32"/>
      <c r="F32" s="33" t="s">
        <v>46</v>
      </c>
      <c r="G32" s="34" t="s">
        <v>16</v>
      </c>
      <c r="H32" s="34" t="s">
        <v>47</v>
      </c>
      <c r="I32" s="35" t="s">
        <v>68</v>
      </c>
      <c r="J32" s="36" t="s">
        <v>19</v>
      </c>
      <c r="K32" s="37" t="s">
        <v>69</v>
      </c>
      <c r="L32" s="36">
        <v>0</v>
      </c>
      <c r="M32" s="36">
        <v>0</v>
      </c>
      <c r="N32" s="36">
        <f>7548.59+278.65+1790.62</f>
        <v>9617.86</v>
      </c>
      <c r="O32" s="36">
        <f>876.95+1442.16+1</f>
        <v>2320.11</v>
      </c>
      <c r="P32" s="36">
        <f t="shared" si="0"/>
        <v>7297.75</v>
      </c>
    </row>
    <row r="33" spans="1:16" s="4" customFormat="1" ht="24.75" hidden="1" customHeight="1">
      <c r="A33" s="40"/>
      <c r="B33" s="41"/>
      <c r="C33" s="41"/>
      <c r="D33" s="41"/>
      <c r="E33" s="41"/>
      <c r="F33" s="42"/>
      <c r="G33" s="42" t="s">
        <v>70</v>
      </c>
      <c r="H33" s="42" t="s">
        <v>47</v>
      </c>
      <c r="I33" s="43" t="s">
        <v>71</v>
      </c>
      <c r="J33" s="24" t="s">
        <v>72</v>
      </c>
      <c r="K33" s="25" t="s">
        <v>73</v>
      </c>
      <c r="L33" s="36">
        <v>0</v>
      </c>
      <c r="M33" s="36">
        <v>0</v>
      </c>
      <c r="N33" s="24"/>
      <c r="O33" s="24"/>
      <c r="P33" s="36">
        <f t="shared" si="0"/>
        <v>0</v>
      </c>
    </row>
    <row r="34" spans="1:16" s="4" customFormat="1" ht="24.75" hidden="1" customHeight="1">
      <c r="A34" s="40"/>
      <c r="B34" s="41"/>
      <c r="C34" s="41"/>
      <c r="D34" s="41"/>
      <c r="E34" s="41"/>
      <c r="F34" s="42"/>
      <c r="G34" s="42" t="s">
        <v>70</v>
      </c>
      <c r="H34" s="42" t="s">
        <v>47</v>
      </c>
      <c r="I34" s="43" t="s">
        <v>74</v>
      </c>
      <c r="J34" s="24" t="s">
        <v>72</v>
      </c>
      <c r="K34" s="25" t="s">
        <v>73</v>
      </c>
      <c r="L34" s="36">
        <v>0</v>
      </c>
      <c r="M34" s="36">
        <v>0</v>
      </c>
      <c r="N34" s="24"/>
      <c r="O34" s="24"/>
      <c r="P34" s="36">
        <f t="shared" si="0"/>
        <v>0</v>
      </c>
    </row>
    <row r="35" spans="1:16" s="4" customFormat="1" ht="24.75" hidden="1" customHeight="1">
      <c r="A35" s="40"/>
      <c r="B35" s="41"/>
      <c r="C35" s="41"/>
      <c r="D35" s="41"/>
      <c r="E35" s="41"/>
      <c r="F35" s="42"/>
      <c r="G35" s="42" t="s">
        <v>70</v>
      </c>
      <c r="H35" s="42" t="s">
        <v>47</v>
      </c>
      <c r="I35" s="43" t="s">
        <v>75</v>
      </c>
      <c r="J35" s="24" t="s">
        <v>72</v>
      </c>
      <c r="K35" s="25" t="s">
        <v>73</v>
      </c>
      <c r="L35" s="36">
        <v>0</v>
      </c>
      <c r="M35" s="36">
        <v>0</v>
      </c>
      <c r="N35" s="24"/>
      <c r="O35" s="24"/>
      <c r="P35" s="36">
        <f t="shared" si="0"/>
        <v>0</v>
      </c>
    </row>
    <row r="36" spans="1:16" s="23" customFormat="1" ht="24.75" customHeight="1">
      <c r="A36" s="31" t="s">
        <v>137</v>
      </c>
      <c r="B36" s="32"/>
      <c r="C36" s="32"/>
      <c r="D36" s="32"/>
      <c r="E36" s="32"/>
      <c r="F36" s="33" t="s">
        <v>46</v>
      </c>
      <c r="G36" s="34" t="s">
        <v>16</v>
      </c>
      <c r="H36" s="34" t="s">
        <v>47</v>
      </c>
      <c r="I36" s="35" t="s">
        <v>135</v>
      </c>
      <c r="J36" s="36" t="s">
        <v>19</v>
      </c>
      <c r="K36" s="39" t="s">
        <v>138</v>
      </c>
      <c r="L36" s="36">
        <v>0</v>
      </c>
      <c r="M36" s="36">
        <v>0</v>
      </c>
      <c r="N36" s="36">
        <f>11373.35+331.26</f>
        <v>11704.61</v>
      </c>
      <c r="O36" s="36">
        <f>876.95+2001.55</f>
        <v>2878.5</v>
      </c>
      <c r="P36" s="36">
        <f t="shared" si="0"/>
        <v>8826.11</v>
      </c>
    </row>
    <row r="37" spans="1:16" s="4" customFormat="1" ht="24.75" customHeight="1">
      <c r="A37" s="13" t="s">
        <v>111</v>
      </c>
      <c r="B37" s="14"/>
      <c r="C37" s="14"/>
      <c r="D37" s="14"/>
      <c r="E37" s="14"/>
      <c r="F37" s="15" t="s">
        <v>88</v>
      </c>
      <c r="G37" s="16" t="s">
        <v>16</v>
      </c>
      <c r="H37" s="16" t="s">
        <v>47</v>
      </c>
      <c r="I37" s="17" t="s">
        <v>136</v>
      </c>
      <c r="J37" s="18" t="s">
        <v>87</v>
      </c>
      <c r="K37" s="20" t="s">
        <v>112</v>
      </c>
      <c r="L37" s="18">
        <v>0</v>
      </c>
      <c r="M37" s="18">
        <v>0</v>
      </c>
      <c r="N37" s="18">
        <v>20588.849999999999</v>
      </c>
      <c r="O37" s="18">
        <v>4714.53</v>
      </c>
      <c r="P37" s="18">
        <v>15874.32</v>
      </c>
    </row>
    <row r="38" spans="1:16" s="4" customFormat="1" ht="24.75" customHeight="1">
      <c r="A38" s="13" t="s">
        <v>98</v>
      </c>
      <c r="B38" s="14"/>
      <c r="C38" s="14"/>
      <c r="D38" s="14"/>
      <c r="E38" s="14"/>
      <c r="F38" s="15" t="s">
        <v>88</v>
      </c>
      <c r="G38" s="16" t="s">
        <v>16</v>
      </c>
      <c r="H38" s="16" t="s">
        <v>47</v>
      </c>
      <c r="I38" s="17" t="s">
        <v>101</v>
      </c>
      <c r="J38" s="18" t="s">
        <v>87</v>
      </c>
      <c r="K38" s="19" t="s">
        <v>99</v>
      </c>
      <c r="L38" s="18">
        <v>0</v>
      </c>
      <c r="M38" s="18">
        <v>0</v>
      </c>
      <c r="N38" s="18">
        <v>10800</v>
      </c>
      <c r="O38" s="18">
        <v>2668.69</v>
      </c>
      <c r="P38" s="18">
        <v>8131.31</v>
      </c>
    </row>
    <row r="39" spans="1:16" s="4" customFormat="1" ht="24.75" customHeight="1">
      <c r="A39" s="13" t="s">
        <v>102</v>
      </c>
      <c r="B39" s="14"/>
      <c r="C39" s="14"/>
      <c r="D39" s="14"/>
      <c r="E39" s="14"/>
      <c r="F39" s="15" t="s">
        <v>88</v>
      </c>
      <c r="G39" s="16" t="s">
        <v>16</v>
      </c>
      <c r="H39" s="16" t="s">
        <v>47</v>
      </c>
      <c r="I39" s="17" t="s">
        <v>65</v>
      </c>
      <c r="J39" s="18" t="s">
        <v>87</v>
      </c>
      <c r="K39" s="20" t="s">
        <v>129</v>
      </c>
      <c r="L39" s="18">
        <v>0</v>
      </c>
      <c r="M39" s="18">
        <v>0</v>
      </c>
      <c r="N39" s="18">
        <v>10500</v>
      </c>
      <c r="O39" s="18">
        <v>2638.32</v>
      </c>
      <c r="P39" s="18">
        <v>7861.68</v>
      </c>
    </row>
    <row r="40" spans="1:16" s="4" customFormat="1" ht="24.75" customHeight="1">
      <c r="A40" s="13" t="s">
        <v>89</v>
      </c>
      <c r="B40" s="14"/>
      <c r="C40" s="14"/>
      <c r="D40" s="14"/>
      <c r="E40" s="14"/>
      <c r="F40" s="15" t="s">
        <v>88</v>
      </c>
      <c r="G40" s="16" t="s">
        <v>16</v>
      </c>
      <c r="H40" s="16" t="s">
        <v>47</v>
      </c>
      <c r="I40" s="17" t="s">
        <v>90</v>
      </c>
      <c r="J40" s="18" t="s">
        <v>87</v>
      </c>
      <c r="K40" s="19" t="s">
        <v>91</v>
      </c>
      <c r="L40" s="18">
        <v>0</v>
      </c>
      <c r="M40" s="18">
        <v>0</v>
      </c>
      <c r="N40" s="18">
        <v>11404.8</v>
      </c>
      <c r="O40" s="18">
        <v>2887.14</v>
      </c>
      <c r="P40" s="18">
        <v>8517.66</v>
      </c>
    </row>
    <row r="41" spans="1:16" s="4" customFormat="1" ht="24.75" customHeight="1">
      <c r="A41" s="13" t="s">
        <v>93</v>
      </c>
      <c r="B41" s="14"/>
      <c r="C41" s="14"/>
      <c r="D41" s="14"/>
      <c r="E41" s="14"/>
      <c r="F41" s="15" t="s">
        <v>88</v>
      </c>
      <c r="G41" s="16" t="s">
        <v>16</v>
      </c>
      <c r="H41" s="16" t="s">
        <v>47</v>
      </c>
      <c r="I41" s="17" t="s">
        <v>92</v>
      </c>
      <c r="J41" s="18" t="s">
        <v>87</v>
      </c>
      <c r="K41" s="19" t="s">
        <v>94</v>
      </c>
      <c r="L41" s="18">
        <v>6912.11</v>
      </c>
      <c r="M41" s="18">
        <v>0</v>
      </c>
      <c r="N41" s="18">
        <f>12096.19-L41</f>
        <v>5184.0800000000008</v>
      </c>
      <c r="O41" s="18">
        <f>7391.34-5320.88</f>
        <v>2070.46</v>
      </c>
      <c r="P41" s="18">
        <f>L41+N41-O41</f>
        <v>10025.73</v>
      </c>
    </row>
    <row r="42" spans="1:16" s="4" customFormat="1" ht="24.75" customHeight="1">
      <c r="A42" s="13" t="s">
        <v>96</v>
      </c>
      <c r="B42" s="14"/>
      <c r="C42" s="14"/>
      <c r="D42" s="14"/>
      <c r="E42" s="14"/>
      <c r="F42" s="15" t="s">
        <v>88</v>
      </c>
      <c r="G42" s="16" t="s">
        <v>16</v>
      </c>
      <c r="H42" s="16" t="s">
        <v>47</v>
      </c>
      <c r="I42" s="17" t="s">
        <v>95</v>
      </c>
      <c r="J42" s="18" t="s">
        <v>87</v>
      </c>
      <c r="K42" s="19" t="s">
        <v>97</v>
      </c>
      <c r="L42" s="18">
        <v>6104.4</v>
      </c>
      <c r="M42" s="18">
        <v>0</v>
      </c>
      <c r="N42" s="18">
        <f>10767.48-L42</f>
        <v>4663.08</v>
      </c>
      <c r="O42" s="18">
        <f>6568.78-4921.55</f>
        <v>1647.2299999999996</v>
      </c>
      <c r="P42" s="18">
        <f>L42+N42-O42</f>
        <v>9120.25</v>
      </c>
    </row>
    <row r="43" spans="1:16" s="4" customFormat="1" ht="24.75" customHeight="1">
      <c r="A43" s="13" t="s">
        <v>132</v>
      </c>
      <c r="B43" s="14"/>
      <c r="C43" s="14"/>
      <c r="D43" s="14"/>
      <c r="E43" s="14"/>
      <c r="F43" s="15" t="s">
        <v>88</v>
      </c>
      <c r="G43" s="16" t="s">
        <v>16</v>
      </c>
      <c r="H43" s="16" t="s">
        <v>47</v>
      </c>
      <c r="I43" s="17" t="s">
        <v>100</v>
      </c>
      <c r="J43" s="18" t="s">
        <v>87</v>
      </c>
      <c r="K43" s="20" t="s">
        <v>133</v>
      </c>
      <c r="L43" s="18">
        <v>0</v>
      </c>
      <c r="M43" s="18">
        <v>0</v>
      </c>
      <c r="N43" s="18">
        <v>7426.22</v>
      </c>
      <c r="O43" s="18">
        <v>1804.78</v>
      </c>
      <c r="P43" s="18">
        <v>5621.44</v>
      </c>
    </row>
    <row r="44" spans="1:16" s="4" customFormat="1" ht="24.75" customHeight="1">
      <c r="A44" s="13" t="s">
        <v>103</v>
      </c>
      <c r="B44" s="14"/>
      <c r="C44" s="14"/>
      <c r="D44" s="14"/>
      <c r="E44" s="14"/>
      <c r="F44" s="15" t="s">
        <v>88</v>
      </c>
      <c r="G44" s="16" t="s">
        <v>16</v>
      </c>
      <c r="H44" s="16" t="s">
        <v>47</v>
      </c>
      <c r="I44" s="17" t="s">
        <v>104</v>
      </c>
      <c r="J44" s="18" t="s">
        <v>87</v>
      </c>
      <c r="K44" s="20" t="s">
        <v>105</v>
      </c>
      <c r="L44" s="18">
        <v>0</v>
      </c>
      <c r="M44" s="18">
        <v>0</v>
      </c>
      <c r="N44" s="18">
        <v>8076.59</v>
      </c>
      <c r="O44" s="18">
        <v>1939.75</v>
      </c>
      <c r="P44" s="18">
        <v>6136.84</v>
      </c>
    </row>
    <row r="45" spans="1:16" s="4" customFormat="1" ht="24.75" customHeight="1">
      <c r="A45" s="13" t="s">
        <v>114</v>
      </c>
      <c r="B45" s="14"/>
      <c r="C45" s="14"/>
      <c r="D45" s="14"/>
      <c r="E45" s="14"/>
      <c r="F45" s="15" t="s">
        <v>88</v>
      </c>
      <c r="G45" s="16" t="s">
        <v>16</v>
      </c>
      <c r="H45" s="16" t="s">
        <v>47</v>
      </c>
      <c r="I45" s="17" t="s">
        <v>106</v>
      </c>
      <c r="J45" s="18" t="s">
        <v>87</v>
      </c>
      <c r="K45" s="20" t="s">
        <v>116</v>
      </c>
      <c r="L45" s="18">
        <v>0</v>
      </c>
      <c r="M45" s="18">
        <v>0</v>
      </c>
      <c r="N45" s="18">
        <v>7852.24</v>
      </c>
      <c r="O45" s="18">
        <v>1910.19</v>
      </c>
      <c r="P45" s="18">
        <v>5942.05</v>
      </c>
    </row>
    <row r="46" spans="1:16" s="4" customFormat="1" ht="24.75" customHeight="1">
      <c r="A46" s="13" t="s">
        <v>128</v>
      </c>
      <c r="B46" s="14"/>
      <c r="C46" s="14"/>
      <c r="D46" s="14"/>
      <c r="E46" s="14"/>
      <c r="F46" s="15" t="s">
        <v>88</v>
      </c>
      <c r="G46" s="16" t="s">
        <v>16</v>
      </c>
      <c r="H46" s="16" t="s">
        <v>47</v>
      </c>
      <c r="I46" s="17" t="s">
        <v>130</v>
      </c>
      <c r="J46" s="18" t="s">
        <v>87</v>
      </c>
      <c r="K46" s="20" t="s">
        <v>134</v>
      </c>
      <c r="L46" s="18">
        <v>0</v>
      </c>
      <c r="M46" s="18">
        <v>0</v>
      </c>
      <c r="N46" s="18">
        <v>6299.73</v>
      </c>
      <c r="O46" s="18">
        <v>1308.53</v>
      </c>
      <c r="P46" s="18">
        <v>4991.2</v>
      </c>
    </row>
    <row r="47" spans="1:16" s="4" customFormat="1" ht="24.75" customHeight="1">
      <c r="A47" s="13" t="s">
        <v>139</v>
      </c>
      <c r="B47" s="14"/>
      <c r="C47" s="14"/>
      <c r="D47" s="14"/>
      <c r="E47" s="14"/>
      <c r="F47" s="15" t="s">
        <v>88</v>
      </c>
      <c r="G47" s="16" t="s">
        <v>16</v>
      </c>
      <c r="H47" s="16" t="s">
        <v>47</v>
      </c>
      <c r="I47" s="17" t="s">
        <v>115</v>
      </c>
      <c r="J47" s="18" t="s">
        <v>87</v>
      </c>
      <c r="K47" s="20" t="s">
        <v>140</v>
      </c>
      <c r="L47" s="18">
        <v>3597.04</v>
      </c>
      <c r="M47" s="18">
        <v>2697.78</v>
      </c>
      <c r="N47" s="18">
        <f>13209.5-L47-M47</f>
        <v>6914.6799999999985</v>
      </c>
      <c r="O47" s="18">
        <f>13209.5-11704.28</f>
        <v>1505.2199999999993</v>
      </c>
      <c r="P47" s="18">
        <f>L47+N47+M47-O47</f>
        <v>11704.279999999999</v>
      </c>
    </row>
    <row r="48" spans="1:16" s="4" customFormat="1" ht="24.75" customHeight="1">
      <c r="A48" s="13" t="s">
        <v>118</v>
      </c>
      <c r="B48" s="14"/>
      <c r="C48" s="14"/>
      <c r="D48" s="14"/>
      <c r="E48" s="14"/>
      <c r="F48" s="15" t="s">
        <v>88</v>
      </c>
      <c r="G48" s="16" t="s">
        <v>16</v>
      </c>
      <c r="H48" s="16" t="s">
        <v>47</v>
      </c>
      <c r="I48" s="17" t="s">
        <v>117</v>
      </c>
      <c r="J48" s="18" t="s">
        <v>87</v>
      </c>
      <c r="K48" s="20" t="s">
        <v>119</v>
      </c>
      <c r="L48" s="18">
        <v>4199.83</v>
      </c>
      <c r="M48" s="18">
        <v>0</v>
      </c>
      <c r="N48" s="18">
        <f>9029.63-L48</f>
        <v>4829.7999999999993</v>
      </c>
      <c r="O48" s="18">
        <f>5072.54-3681.08</f>
        <v>1391.46</v>
      </c>
      <c r="P48" s="18">
        <f>L48+N48+M48-O48</f>
        <v>7638.1699999999992</v>
      </c>
    </row>
    <row r="49" spans="1:16" s="4" customFormat="1" ht="24.75" customHeight="1">
      <c r="A49" s="2"/>
      <c r="B49" s="1"/>
      <c r="C49" s="1"/>
      <c r="D49" s="1"/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76</v>
      </c>
      <c r="B50" s="1"/>
      <c r="C50" s="1"/>
      <c r="D50" s="1" t="s">
        <v>127</v>
      </c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2" spans="1:16" s="4" customFormat="1" ht="24.75" customHeight="1">
      <c r="A52" s="10" t="s">
        <v>77</v>
      </c>
      <c r="B52" s="1"/>
      <c r="C52" s="1"/>
      <c r="D52" s="1"/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78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4.75" customHeight="1">
      <c r="A54" s="11" t="s">
        <v>79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80</v>
      </c>
      <c r="B55" s="1"/>
      <c r="C55" s="1"/>
      <c r="D55" s="1"/>
      <c r="E55" s="1"/>
      <c r="F55" s="1"/>
      <c r="G55" s="1"/>
      <c r="H55" s="2"/>
      <c r="I55" s="3"/>
      <c r="J55" s="1"/>
      <c r="K55" s="12" t="s">
        <v>86</v>
      </c>
      <c r="L55" s="30">
        <f ca="1">TODAY()</f>
        <v>45238</v>
      </c>
      <c r="M55" s="30"/>
      <c r="N55" s="1"/>
      <c r="O55" s="1"/>
      <c r="P55" s="1"/>
    </row>
    <row r="56" spans="1:16" s="4" customFormat="1" ht="24.75" customHeight="1">
      <c r="A56" s="11" t="s">
        <v>81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82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85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59" spans="1:16" s="4" customFormat="1" ht="24.75" customHeight="1">
      <c r="A59" s="11" t="s">
        <v>113</v>
      </c>
      <c r="B59" s="1"/>
      <c r="C59" s="1"/>
      <c r="D59" s="1"/>
      <c r="E59" s="1"/>
      <c r="F59" s="1"/>
      <c r="G59" s="1"/>
      <c r="H59" s="2"/>
      <c r="I59" s="3"/>
      <c r="J59" s="1"/>
      <c r="K59" s="1"/>
      <c r="L59" s="1"/>
      <c r="M59" s="1"/>
      <c r="N59" s="1"/>
      <c r="O59" s="1"/>
      <c r="P59" s="1"/>
    </row>
    <row r="60" spans="1:16" s="4" customFormat="1" ht="24.75" customHeight="1">
      <c r="A60" s="11" t="s">
        <v>108</v>
      </c>
      <c r="B60" s="1"/>
      <c r="C60" s="1"/>
      <c r="D60" s="1"/>
      <c r="E60" s="1"/>
      <c r="F60" s="1"/>
      <c r="G60" s="1"/>
      <c r="H60" s="2"/>
      <c r="I60" s="3"/>
      <c r="J60" s="1"/>
      <c r="K60" s="1"/>
      <c r="L60" s="1"/>
      <c r="M60" s="1"/>
      <c r="N60" s="1"/>
      <c r="O60" s="1"/>
      <c r="P60" s="1"/>
    </row>
    <row r="62" spans="1:16" s="4" customFormat="1" ht="24.75" customHeight="1">
      <c r="A62" s="5" t="s">
        <v>83</v>
      </c>
      <c r="B62" s="1"/>
      <c r="C62" s="1"/>
      <c r="D62" s="1"/>
      <c r="E62" s="1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</row>
  </sheetData>
  <mergeCells count="3">
    <mergeCell ref="A10:E10"/>
    <mergeCell ref="A3:P3"/>
    <mergeCell ref="L55:M55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41" r:id="rId11"/>
    <hyperlink ref="K44" r:id="rId12"/>
    <hyperlink ref="K18" r:id="rId13" display="jorge.faco@igh.com.br"/>
    <hyperlink ref="K17" r:id="rId14" display="geraldo.brito@igh.org.br"/>
    <hyperlink ref="K37" r:id="rId15"/>
    <hyperlink ref="K45" r:id="rId16"/>
    <hyperlink ref="K48" r:id="rId17"/>
    <hyperlink ref="K27" r:id="rId18"/>
    <hyperlink ref="K26" r:id="rId19"/>
    <hyperlink ref="K28" r:id="rId20"/>
    <hyperlink ref="K39" r:id="rId21"/>
    <hyperlink ref="K43" r:id="rId22"/>
    <hyperlink ref="K36" r:id="rId2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4"/>
  <ignoredErrors>
    <ignoredError sqref="F29 F32 F24 F25 F30 F31" numberStoredAsText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2023-04-19T19:15:45Z</cp:lastPrinted>
  <dcterms:created xsi:type="dcterms:W3CDTF">2022-01-25T16:42:27Z</dcterms:created>
  <dcterms:modified xsi:type="dcterms:W3CDTF">2023-11-08T14:46:34Z</dcterms:modified>
</cp:coreProperties>
</file>