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7335"/>
  </bookViews>
  <sheets>
    <sheet name="IGH" sheetId="1" r:id="rId1"/>
  </sheets>
  <externalReferences>
    <externalReference r:id="rId2"/>
    <externalReference r:id="rId3"/>
  </externalReferences>
  <definedNames>
    <definedName name="_xlnm._FilterDatabase" localSheetId="0" hidden="1">IGH!$A$10:$P$47</definedName>
    <definedName name="_xlnm.Print_Area" localSheetId="0">IGH!$A$1:$P$60</definedName>
    <definedName name="_xlnm.Print_Titles" localSheetId="0">IGH!$1:$9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L33" i="1"/>
  <c r="P33" i="1" s="1"/>
  <c r="N33" i="1"/>
  <c r="O32" i="1"/>
  <c r="N32" i="1"/>
  <c r="P32" i="1" s="1"/>
  <c r="O31" i="1"/>
  <c r="N31" i="1"/>
  <c r="O30" i="1"/>
  <c r="N30" i="1"/>
  <c r="O29" i="1"/>
  <c r="N29" i="1"/>
  <c r="O28" i="1"/>
  <c r="N28" i="1"/>
  <c r="P28" i="1" s="1"/>
  <c r="O27" i="1"/>
  <c r="N27" i="1"/>
  <c r="O26" i="1"/>
  <c r="N26" i="1"/>
  <c r="O25" i="1"/>
  <c r="P25" i="1" s="1"/>
  <c r="P29" i="1"/>
  <c r="P30" i="1"/>
  <c r="P31" i="1"/>
  <c r="O24" i="1"/>
  <c r="N24" i="1"/>
  <c r="P24" i="1" s="1"/>
  <c r="O45" i="1"/>
  <c r="N45" i="1"/>
  <c r="O47" i="1"/>
  <c r="N47" i="1"/>
  <c r="M47" i="1"/>
  <c r="L47" i="1"/>
  <c r="O46" i="1"/>
  <c r="N46" i="1"/>
  <c r="M46" i="1"/>
  <c r="L46" i="1"/>
  <c r="M45" i="1"/>
  <c r="P45" i="1" s="1"/>
  <c r="O44" i="1"/>
  <c r="N44" i="1"/>
  <c r="M44" i="1"/>
  <c r="L44" i="1"/>
  <c r="P43" i="1"/>
  <c r="O42" i="1"/>
  <c r="N42" i="1"/>
  <c r="M42" i="1"/>
  <c r="L42" i="1"/>
  <c r="O41" i="1"/>
  <c r="N41" i="1"/>
  <c r="M41" i="1"/>
  <c r="L41" i="1"/>
  <c r="P40" i="1"/>
  <c r="O39" i="1"/>
  <c r="N39" i="1"/>
  <c r="P39" i="1" s="1"/>
  <c r="O38" i="1"/>
  <c r="N38" i="1"/>
  <c r="M38" i="1"/>
  <c r="L38" i="1"/>
  <c r="O37" i="1"/>
  <c r="N37" i="1"/>
  <c r="M37" i="1"/>
  <c r="L37" i="1"/>
  <c r="P36" i="1"/>
  <c r="P35" i="1"/>
  <c r="L34" i="1"/>
  <c r="O34" i="1"/>
  <c r="N34" i="1"/>
  <c r="P27" i="1" l="1"/>
  <c r="P37" i="1"/>
  <c r="P26" i="1"/>
  <c r="P47" i="1"/>
  <c r="P38" i="1"/>
  <c r="P44" i="1"/>
  <c r="P41" i="1"/>
  <c r="P42" i="1"/>
  <c r="P46" i="1"/>
  <c r="M34" i="1"/>
  <c r="P34" i="1" l="1"/>
  <c r="L53" i="1" l="1"/>
</calcChain>
</file>

<file path=xl/sharedStrings.xml><?xml version="1.0" encoding="utf-8"?>
<sst xmlns="http://schemas.openxmlformats.org/spreadsheetml/2006/main" count="283" uniqueCount="142">
  <si>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</si>
  <si>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</si>
  <si>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</si>
  <si>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</si>
  <si>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LOTAÇÃO(UNIDADE)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</si>
  <si>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</si>
  <si>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</si>
  <si>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</si>
  <si>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</si>
  <si>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</si>
  <si>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</si>
  <si>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</si>
  <si>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</si>
  <si>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</si>
  <si>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</si>
  <si>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</si>
  <si>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</si>
  <si>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</si>
  <si>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</si>
  <si>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</si>
  <si>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</si>
  <si>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</si>
  <si>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</si>
  <si>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</si>
  <si>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</si>
  <si>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</si>
  <si>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</si>
  <si>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</si>
  <si>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</si>
  <si>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</si>
  <si>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</si>
  <si>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</si>
  <si>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</si>
  <si>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</si>
  <si>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</si>
  <si>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</si>
  <si>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</si>
  <si>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</si>
  <si>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</si>
  <si>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</si>
  <si>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</si>
  <si>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</si>
  <si>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</si>
  <si>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</si>
  <si>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</si>
  <si>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</si>
  <si>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</si>
  <si>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</si>
  <si>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</si>
  <si>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</si>
  <si>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</si>
  <si>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</si>
  <si>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</si>
  <si>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</si>
  <si>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</si>
  <si>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</si>
  <si>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</si>
  <si>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</si>
  <si>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</si>
  <si>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</si>
  <si>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</si>
  <si>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</si>
  <si>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</si>
  <si>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</si>
  <si>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</si>
  <si>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</si>
  <si>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</si>
  <si>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</si>
  <si>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</si>
  <si>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</si>
  <si>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</si>
  <si>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</si>
  <si>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</si>
  <si>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</si>
  <si>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</si>
  <si>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</si>
  <si>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</si>
  <si>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</si>
  <si>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</si>
  <si>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</si>
  <si>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</si>
  <si>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</si>
  <si>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</si>
  <si>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</si>
  <si>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</si>
  <si>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</si>
  <si>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</si>
  <si>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</si>
  <si>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</si>
  <si>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COORDENADOR (A) DE RECURSOS HUMANOS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</si>
  <si>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</si>
  <si>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</si>
  <si>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</si>
  <si>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</si>
  <si>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</si>
  <si>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</si>
  <si>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</si>
  <si>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</si>
  <si>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COORDENADOR (A) DE COMPRAS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</si>
  <si>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</si>
  <si>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</si>
  <si>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</si>
  <si>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</si>
  <si>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</si>
  <si>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</si>
  <si>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</si>
  <si>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ROSANA DE OLIVEIRA MOURA</t>
  </si>
  <si>
    <t>SUPERVISOR (A) DE PATRIMONIO</t>
  </si>
  <si>
    <t xml:space="preserve">rosana.moura@igh.org.br 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</si>
  <si>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</si>
  <si>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</si>
  <si>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</si>
  <si>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</si>
  <si>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</si>
  <si>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</si>
  <si>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</si>
  <si>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</si>
  <si>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</si>
  <si>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</si>
  <si>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</si>
  <si>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</si>
  <si>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</si>
  <si>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</si>
  <si>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</si>
  <si>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</si>
  <si>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</si>
  <si>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</si>
  <si>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</si>
  <si>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COMPLIANCE OFFICER GOIÁS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</si>
  <si>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</si>
  <si>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</si>
  <si>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</si>
  <si>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</si>
  <si>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</si>
  <si>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</si>
  <si>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</si>
  <si>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</si>
  <si>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</si>
  <si>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</si>
  <si>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</si>
  <si>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DANIZE CAMPOS BARBOSA</t>
  </si>
  <si>
    <t>danize.barbosa@igh.org.br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</si>
</sst>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226605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1.2024\ERG\REMUNERA&#199;&#195;O%20MENSAL%20ERG%20-%2001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2.2024\ERG\FOPAG%20ANALITICA%20ERG%20-%20FEVEREIR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NATASHA LIMA FAGUNDES FURTADO</v>
          </cell>
          <cell r="C2" t="str">
            <v>ADVOGADO</v>
          </cell>
          <cell r="D2">
            <v>26</v>
          </cell>
          <cell r="E2" t="str">
            <v>ERG - ASSESSORIA JURÍDICA</v>
          </cell>
          <cell r="F2" t="str">
            <v xml:space="preserve">ADVOGADO (A) 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</v>
          </cell>
          <cell r="L2">
            <v>0</v>
          </cell>
          <cell r="M2">
            <v>5791.77</v>
          </cell>
          <cell r="N2">
            <v>1824.41</v>
          </cell>
          <cell r="O2">
            <v>143.01</v>
          </cell>
          <cell r="P2">
            <v>1681.4</v>
          </cell>
        </row>
        <row r="3">
          <cell r="B3" t="str">
            <v>GABRIEL NAJAR YTURRE</v>
          </cell>
          <cell r="C3" t="str">
            <v>ASSISTENTE</v>
          </cell>
          <cell r="D3">
            <v>26</v>
          </cell>
          <cell r="E3" t="str">
            <v>ERG - CSC - CENTRO DE SERVIÇOS COMPARTILHADOS</v>
          </cell>
          <cell r="F3" t="str">
            <v>ASSISTENTE ADMINISTRATIVO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1</v>
          </cell>
          <cell r="L3">
            <v>0</v>
          </cell>
          <cell r="M3">
            <v>2243.48</v>
          </cell>
          <cell r="N3">
            <v>1806</v>
          </cell>
          <cell r="O3">
            <v>141.36000000000001</v>
          </cell>
          <cell r="P3">
            <v>1664.64</v>
          </cell>
        </row>
        <row r="4">
          <cell r="B4" t="str">
            <v>JOICE DE SA DE MENEZES PARAGUASSU</v>
          </cell>
          <cell r="C4" t="str">
            <v>ASSISTENTE</v>
          </cell>
          <cell r="D4">
            <v>26</v>
          </cell>
          <cell r="E4" t="str">
            <v>ERG - GESTÃO DE RECURSOS HUMANOS</v>
          </cell>
          <cell r="F4" t="str">
            <v>ASSISTENTE DE RECURSOS HUMANOS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</v>
          </cell>
          <cell r="L4">
            <v>0</v>
          </cell>
          <cell r="M4">
            <v>2243.48</v>
          </cell>
          <cell r="N4">
            <v>1806</v>
          </cell>
          <cell r="O4">
            <v>141.36000000000001</v>
          </cell>
          <cell r="P4">
            <v>1664.64</v>
          </cell>
        </row>
        <row r="5">
          <cell r="B5" t="str">
            <v>MARIANA ANICEZIO DE OLIVEIRA</v>
          </cell>
          <cell r="C5" t="str">
            <v>ASSISTENTE</v>
          </cell>
          <cell r="D5">
            <v>26</v>
          </cell>
          <cell r="E5" t="str">
            <v>ERG - GESTÃO DE RECURSOS HUMANOS</v>
          </cell>
          <cell r="F5" t="str">
            <v>ASSISTENTE ADMINISTRATIVO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</v>
          </cell>
          <cell r="L5">
            <v>0</v>
          </cell>
          <cell r="M5">
            <v>2243.48</v>
          </cell>
          <cell r="N5">
            <v>2355.65</v>
          </cell>
          <cell r="O5">
            <v>190.82</v>
          </cell>
          <cell r="P5">
            <v>2164.83</v>
          </cell>
        </row>
        <row r="6">
          <cell r="B6" t="str">
            <v>LUCIANA PORTO ALVES</v>
          </cell>
          <cell r="C6" t="str">
            <v>ANALISTA</v>
          </cell>
          <cell r="D6">
            <v>26</v>
          </cell>
          <cell r="E6" t="str">
            <v>ERG - GESTÃO DE COMUNICAÇÃO</v>
          </cell>
          <cell r="F6" t="str">
            <v>ANALISTA DE MARKETING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1</v>
          </cell>
          <cell r="L6">
            <v>0</v>
          </cell>
          <cell r="M6">
            <v>3739.17</v>
          </cell>
          <cell r="N6">
            <v>3926.13</v>
          </cell>
          <cell r="O6">
            <v>532.97</v>
          </cell>
          <cell r="P6">
            <v>3393.16</v>
          </cell>
        </row>
        <row r="7">
          <cell r="B7" t="str">
            <v>NABIA RYNNER DA SILVA NICACIO</v>
          </cell>
          <cell r="C7" t="str">
            <v>ASSISTENTE</v>
          </cell>
          <cell r="D7">
            <v>26</v>
          </cell>
          <cell r="E7" t="str">
            <v>ERG - GESTÃO CONTABIL E FISCAL</v>
          </cell>
          <cell r="F7" t="str">
            <v>ASSISTENTE ADMINISTRATIVO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1</v>
          </cell>
          <cell r="L7">
            <v>0</v>
          </cell>
          <cell r="M7">
            <v>2243.48</v>
          </cell>
          <cell r="N7">
            <v>2355.65</v>
          </cell>
          <cell r="O7">
            <v>190.82</v>
          </cell>
          <cell r="P7">
            <v>2164.83</v>
          </cell>
        </row>
        <row r="8">
          <cell r="B8" t="str">
            <v>SUSANA CARDIM GARRIDO</v>
          </cell>
          <cell r="C8" t="str">
            <v>SUPERVISOR</v>
          </cell>
          <cell r="D8">
            <v>26</v>
          </cell>
          <cell r="E8" t="str">
            <v>ERG - GESTÃO CONTABIL E FISCAL</v>
          </cell>
          <cell r="F8" t="str">
            <v>SUPERVISOR (A) DE PATRIMONIO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1</v>
          </cell>
          <cell r="L8">
            <v>0</v>
          </cell>
          <cell r="M8">
            <v>5833.09</v>
          </cell>
          <cell r="N8">
            <v>6273.09</v>
          </cell>
          <cell r="O8">
            <v>1127.69</v>
          </cell>
          <cell r="P8">
            <v>5145.3999999999996</v>
          </cell>
        </row>
        <row r="9">
          <cell r="B9" t="str">
            <v>CAROLINA LIRA REIS NEVES</v>
          </cell>
          <cell r="C9" t="str">
            <v>ASSISTENTE</v>
          </cell>
          <cell r="D9">
            <v>26</v>
          </cell>
          <cell r="E9" t="str">
            <v>ERG - GESTÃO DE RECURSOS HUMANOS</v>
          </cell>
          <cell r="F9" t="str">
            <v>ASSISTENTE DE RECURSOS HUMANOS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</v>
          </cell>
          <cell r="L9">
            <v>0</v>
          </cell>
          <cell r="M9">
            <v>2243.48</v>
          </cell>
          <cell r="N9">
            <v>2355.65</v>
          </cell>
          <cell r="O9">
            <v>190.82</v>
          </cell>
          <cell r="P9">
            <v>2164.83</v>
          </cell>
        </row>
        <row r="10">
          <cell r="B10" t="str">
            <v>SARAH MAGALHAES NASCIMENTO</v>
          </cell>
          <cell r="C10" t="str">
            <v>AUXILIAR</v>
          </cell>
          <cell r="D10">
            <v>26</v>
          </cell>
          <cell r="E10" t="str">
            <v>ERG - GESTÃO CONTABIL E FISCAL</v>
          </cell>
          <cell r="F10" t="str">
            <v>AUXILIAR ADMINISTRATIVO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</v>
          </cell>
          <cell r="L10">
            <v>0</v>
          </cell>
          <cell r="M10">
            <v>1794.79</v>
          </cell>
          <cell r="N10">
            <v>1884.53</v>
          </cell>
          <cell r="O10">
            <v>256.11</v>
          </cell>
          <cell r="P10">
            <v>1628.42</v>
          </cell>
        </row>
        <row r="11">
          <cell r="B11" t="str">
            <v>ALINE VARAO SILVA</v>
          </cell>
          <cell r="C11" t="str">
            <v>AUXILIAR</v>
          </cell>
          <cell r="D11">
            <v>26</v>
          </cell>
          <cell r="E11" t="str">
            <v>ERG - CSC - CENTRO DE SERVIÇOS COMPARTILHADOS</v>
          </cell>
          <cell r="F11" t="str">
            <v>AUXILIAR ADMINISTRATIVO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1</v>
          </cell>
          <cell r="L11">
            <v>0</v>
          </cell>
          <cell r="M11">
            <v>1794.79</v>
          </cell>
          <cell r="N11">
            <v>1884.53</v>
          </cell>
          <cell r="O11">
            <v>256.11</v>
          </cell>
          <cell r="P11">
            <v>1628.42</v>
          </cell>
        </row>
        <row r="12">
          <cell r="B12" t="str">
            <v>AMANDA ISABELLE DE CARVALHO</v>
          </cell>
          <cell r="C12" t="str">
            <v>ADVOGADO</v>
          </cell>
          <cell r="D12">
            <v>26</v>
          </cell>
          <cell r="E12" t="str">
            <v>ERG - ASSESSORIA JURÍDICA</v>
          </cell>
          <cell r="F12" t="str">
            <v>ADVOGADO (A) TRABALHISTA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1</v>
          </cell>
          <cell r="L12">
            <v>0</v>
          </cell>
          <cell r="M12">
            <v>5791.77</v>
          </cell>
          <cell r="N12">
            <v>6081.36</v>
          </cell>
          <cell r="O12">
            <v>1273.3</v>
          </cell>
          <cell r="P12">
            <v>4808.0600000000004</v>
          </cell>
        </row>
        <row r="13">
          <cell r="B13" t="str">
            <v>NAIELY KEMELY DE SOUSA RODRIGUES</v>
          </cell>
          <cell r="C13" t="str">
            <v>ASSISTENTE</v>
          </cell>
          <cell r="D13">
            <v>26</v>
          </cell>
          <cell r="E13" t="str">
            <v>ERG - GESTÃO CONTABIL E FISCAL</v>
          </cell>
          <cell r="F13" t="str">
            <v>ASSISTENTE ADMINISTRATIVO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</v>
          </cell>
          <cell r="L13">
            <v>0</v>
          </cell>
          <cell r="M13">
            <v>2243.48</v>
          </cell>
          <cell r="N13">
            <v>2355.65</v>
          </cell>
          <cell r="O13">
            <v>325.43</v>
          </cell>
          <cell r="P13">
            <v>2030.22</v>
          </cell>
        </row>
        <row r="14">
          <cell r="B14" t="str">
            <v>ISABELA DOS SANTOS LEAL</v>
          </cell>
          <cell r="C14" t="str">
            <v>ASSISTENTE</v>
          </cell>
          <cell r="D14">
            <v>26</v>
          </cell>
          <cell r="E14" t="str">
            <v>ERG - GESTÃO DE COMPRAS</v>
          </cell>
          <cell r="F14" t="str">
            <v>ASSISTENTE ADMINISTRATIVO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1</v>
          </cell>
          <cell r="L14">
            <v>0</v>
          </cell>
          <cell r="M14">
            <v>2243.48</v>
          </cell>
          <cell r="N14">
            <v>2243.48</v>
          </cell>
          <cell r="O14">
            <v>550.42999999999995</v>
          </cell>
          <cell r="P14">
            <v>1693.05</v>
          </cell>
        </row>
        <row r="15">
          <cell r="B15" t="str">
            <v>THAUANNE DOS SANTOS PEREIRA</v>
          </cell>
          <cell r="C15" t="str">
            <v>ASSISTENTE</v>
          </cell>
          <cell r="D15">
            <v>26</v>
          </cell>
          <cell r="E15" t="str">
            <v>ERG - GESTÃO DE COMPRAS</v>
          </cell>
          <cell r="F15" t="str">
            <v>ASSISTENTE ADMINISTRATIVO</v>
          </cell>
          <cell r="G15" t="str">
            <v>N</v>
          </cell>
          <cell r="H15" t="str">
            <v>D</v>
          </cell>
          <cell r="I15">
            <v>1570.44</v>
          </cell>
          <cell r="J15">
            <v>2024</v>
          </cell>
          <cell r="K15">
            <v>1</v>
          </cell>
          <cell r="L15">
            <v>196.3</v>
          </cell>
          <cell r="M15">
            <v>2243.48</v>
          </cell>
          <cell r="N15">
            <v>3180.13</v>
          </cell>
          <cell r="O15">
            <v>3180.13</v>
          </cell>
          <cell r="P15">
            <v>0</v>
          </cell>
        </row>
        <row r="16">
          <cell r="B16" t="str">
            <v>BRUNA MIRELLA SANTOS CARDOSO</v>
          </cell>
          <cell r="C16" t="str">
            <v>ASSISTENTE</v>
          </cell>
          <cell r="D16">
            <v>26</v>
          </cell>
          <cell r="E16" t="str">
            <v>ERG - GESTÃO DE COMPRAS</v>
          </cell>
          <cell r="F16" t="str">
            <v>ASSISTENTE DE COMPRAS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1</v>
          </cell>
          <cell r="L16">
            <v>0</v>
          </cell>
          <cell r="M16">
            <v>2663.39</v>
          </cell>
          <cell r="N16">
            <v>3452.16</v>
          </cell>
          <cell r="O16">
            <v>268.16000000000003</v>
          </cell>
          <cell r="P16">
            <v>3184</v>
          </cell>
        </row>
        <row r="17">
          <cell r="B17" t="str">
            <v>ELISANGELA CANDIDO DA SILVA</v>
          </cell>
          <cell r="C17" t="str">
            <v>ASSISTENTE</v>
          </cell>
          <cell r="D17">
            <v>26</v>
          </cell>
          <cell r="E17" t="str">
            <v>ERG - GESTÃO CONTABIL E FISCAL</v>
          </cell>
          <cell r="F17" t="str">
            <v>ASSISTENTE ADMINISTRATIVO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</v>
          </cell>
          <cell r="L17">
            <v>0</v>
          </cell>
          <cell r="M17">
            <v>2243.48</v>
          </cell>
          <cell r="N17">
            <v>2355.65</v>
          </cell>
          <cell r="O17">
            <v>325.43</v>
          </cell>
          <cell r="P17">
            <v>2030.22</v>
          </cell>
        </row>
        <row r="18">
          <cell r="B18" t="str">
            <v>LUCAS GABRIEL ALVES ROCHA</v>
          </cell>
          <cell r="C18" t="str">
            <v>ASSISTENTE</v>
          </cell>
          <cell r="D18">
            <v>26</v>
          </cell>
          <cell r="E18" t="str">
            <v>ERG - GESTÃO DE COMPRAS</v>
          </cell>
          <cell r="F18" t="str">
            <v>ASSISTENTE ADMINISTRATIVO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1</v>
          </cell>
          <cell r="L18">
            <v>0</v>
          </cell>
          <cell r="M18">
            <v>2243.48</v>
          </cell>
          <cell r="N18">
            <v>2355.65</v>
          </cell>
          <cell r="O18">
            <v>325.43</v>
          </cell>
          <cell r="P18">
            <v>2030.22</v>
          </cell>
        </row>
        <row r="19">
          <cell r="B19" t="str">
            <v>LARISSA FERNANDES PEREIRA</v>
          </cell>
          <cell r="C19" t="str">
            <v>ANALISTA</v>
          </cell>
          <cell r="D19">
            <v>26</v>
          </cell>
          <cell r="E19" t="str">
            <v>ERG - GESTÃO DE RECURSOS HUMANOS</v>
          </cell>
          <cell r="F19" t="str">
            <v>ANALISTA ADMINISTRATIVO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1</v>
          </cell>
          <cell r="L19">
            <v>0</v>
          </cell>
          <cell r="M19">
            <v>2991.32</v>
          </cell>
          <cell r="N19">
            <v>3140.89</v>
          </cell>
          <cell r="O19">
            <v>335.09</v>
          </cell>
          <cell r="P19">
            <v>2805.8</v>
          </cell>
        </row>
        <row r="20">
          <cell r="B20" t="str">
            <v>MANUELE DE SOUSA CONCEICAO</v>
          </cell>
          <cell r="C20" t="str">
            <v>ASSISTENTE</v>
          </cell>
          <cell r="D20">
            <v>26</v>
          </cell>
          <cell r="E20" t="str">
            <v>ERG - GESTÃO CONTABIL E FISCAL</v>
          </cell>
          <cell r="F20" t="str">
            <v>ASSISTENTE ADMINISTRATIVO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1</v>
          </cell>
          <cell r="L20">
            <v>0</v>
          </cell>
          <cell r="M20">
            <v>2243.48</v>
          </cell>
          <cell r="N20">
            <v>2355.65</v>
          </cell>
          <cell r="O20">
            <v>325.43</v>
          </cell>
          <cell r="P20">
            <v>2030.22</v>
          </cell>
        </row>
        <row r="21">
          <cell r="B21" t="str">
            <v>DANIELLA FONSECA DE SOUZA BORGES</v>
          </cell>
          <cell r="C21" t="str">
            <v>ANALISTA</v>
          </cell>
          <cell r="D21">
            <v>26</v>
          </cell>
          <cell r="E21" t="str">
            <v>ERG - GESTÃO DE COMPRAS</v>
          </cell>
          <cell r="F21" t="str">
            <v>ANALISTA DE COMPRAS PLENO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1</v>
          </cell>
          <cell r="L21">
            <v>0</v>
          </cell>
          <cell r="M21">
            <v>3739.17</v>
          </cell>
          <cell r="N21">
            <v>3926.13</v>
          </cell>
          <cell r="O21">
            <v>504.53</v>
          </cell>
          <cell r="P21">
            <v>3421.6</v>
          </cell>
        </row>
        <row r="22">
          <cell r="B22" t="str">
            <v>CYNTIA MAIRA MARTINS MENDES SOUZA GONCALVES</v>
          </cell>
          <cell r="C22" t="str">
            <v>ANALISTA</v>
          </cell>
          <cell r="D22">
            <v>26</v>
          </cell>
          <cell r="E22" t="str">
            <v>ERG - COMPLIANCE</v>
          </cell>
          <cell r="F22" t="str">
            <v>ANALISTA ADMINISTRATIVO SENIOR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1</v>
          </cell>
          <cell r="L22">
            <v>0</v>
          </cell>
          <cell r="M22">
            <v>4486.99</v>
          </cell>
          <cell r="N22">
            <v>4711.34</v>
          </cell>
          <cell r="O22">
            <v>693.76</v>
          </cell>
          <cell r="P22">
            <v>4017.58</v>
          </cell>
        </row>
        <row r="23">
          <cell r="B23" t="str">
            <v>EDUARDA ALICIA GOMES TABOSA</v>
          </cell>
          <cell r="C23" t="str">
            <v>ASSISTENTE</v>
          </cell>
          <cell r="D23">
            <v>26</v>
          </cell>
          <cell r="E23" t="str">
            <v>ERG - CSC - CENTRO DE SERVIÇOS COMPARTILHADOS</v>
          </cell>
          <cell r="F23" t="str">
            <v>ASSISTENTE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1</v>
          </cell>
          <cell r="L23">
            <v>0</v>
          </cell>
          <cell r="M23">
            <v>2243.48</v>
          </cell>
          <cell r="N23">
            <v>2638.05</v>
          </cell>
          <cell r="O23">
            <v>239.47</v>
          </cell>
          <cell r="P23">
            <v>2398.58</v>
          </cell>
        </row>
        <row r="24">
          <cell r="B24" t="str">
            <v>DIOGO QUEIROZ ALMEIDA</v>
          </cell>
          <cell r="C24" t="str">
            <v>ENGENHEIRO (A)</v>
          </cell>
          <cell r="D24">
            <v>26</v>
          </cell>
          <cell r="E24" t="str">
            <v>ERG - CSC - CENTRO DE SERVIÇOS COMPARTILHADOS</v>
          </cell>
          <cell r="F24" t="str">
            <v>ENGENHEIRO (A) CIVIL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1</v>
          </cell>
          <cell r="L24">
            <v>0</v>
          </cell>
          <cell r="M24">
            <v>8472</v>
          </cell>
          <cell r="N24">
            <v>8472</v>
          </cell>
          <cell r="O24">
            <v>2103.75</v>
          </cell>
          <cell r="P24">
            <v>6368.25</v>
          </cell>
        </row>
        <row r="25">
          <cell r="B25" t="str">
            <v>LUCAS AUGUSTO VITORINO DA SILVA</v>
          </cell>
          <cell r="C25" t="str">
            <v>ANALISTA</v>
          </cell>
          <cell r="D25">
            <v>26</v>
          </cell>
          <cell r="E25" t="str">
            <v>ERG - GESTÃO DE COMPRAS</v>
          </cell>
          <cell r="F25" t="str">
            <v>ANALISTA DE COMPRAS JUNIOR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1</v>
          </cell>
          <cell r="L25">
            <v>0</v>
          </cell>
          <cell r="M25">
            <v>2991.32</v>
          </cell>
          <cell r="N25">
            <v>3140.89</v>
          </cell>
          <cell r="O25">
            <v>335.09</v>
          </cell>
          <cell r="P25">
            <v>2805.8</v>
          </cell>
        </row>
        <row r="26">
          <cell r="B26" t="str">
            <v>LUANNA SILVA DE SOUSA MESQUITA</v>
          </cell>
          <cell r="C26" t="str">
            <v>ANALISTA</v>
          </cell>
          <cell r="D26">
            <v>26</v>
          </cell>
          <cell r="E26" t="str">
            <v>ERG - GESTÃO DE COMPRAS</v>
          </cell>
          <cell r="F26" t="str">
            <v>ANALISTA DE COMPRAS PLENO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1</v>
          </cell>
          <cell r="L26">
            <v>0</v>
          </cell>
          <cell r="M26">
            <v>3739.17</v>
          </cell>
          <cell r="N26">
            <v>3795.26</v>
          </cell>
          <cell r="O26">
            <v>498.23</v>
          </cell>
          <cell r="P26">
            <v>3297.03</v>
          </cell>
        </row>
        <row r="27">
          <cell r="B27" t="str">
            <v>KAIRA MARTINS AZEVEDO</v>
          </cell>
          <cell r="C27" t="str">
            <v>SUPERVISOR</v>
          </cell>
          <cell r="D27">
            <v>26</v>
          </cell>
          <cell r="E27" t="str">
            <v>ERG - GESTÃO DE RECURSOS HUMANOS</v>
          </cell>
          <cell r="F27" t="str">
            <v>SUPERVISOR (A) DE DEPARTAMENTO PESSOAL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1</v>
          </cell>
          <cell r="L27">
            <v>0</v>
          </cell>
          <cell r="M27">
            <v>5833.09</v>
          </cell>
          <cell r="N27">
            <v>6124.74</v>
          </cell>
          <cell r="O27">
            <v>1289.6300000000001</v>
          </cell>
          <cell r="P27">
            <v>4835.1099999999997</v>
          </cell>
        </row>
        <row r="28">
          <cell r="B28" t="str">
            <v>ANDRESSA RIBEIRO DA SILVA</v>
          </cell>
          <cell r="C28" t="str">
            <v>ASSISTENTE</v>
          </cell>
          <cell r="D28">
            <v>26</v>
          </cell>
          <cell r="E28" t="str">
            <v>ERG - GESTÃO DE RECURSOS HUMANOS</v>
          </cell>
          <cell r="F28" t="str">
            <v>ASSISTENTE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1</v>
          </cell>
          <cell r="L28">
            <v>0</v>
          </cell>
          <cell r="M28">
            <v>2243.48</v>
          </cell>
          <cell r="N28">
            <v>2355.65</v>
          </cell>
          <cell r="O28">
            <v>190.82</v>
          </cell>
          <cell r="P28">
            <v>2164.83</v>
          </cell>
        </row>
        <row r="29">
          <cell r="B29" t="str">
            <v>ROSANA DE OLIVEIRA MOURA</v>
          </cell>
          <cell r="C29" t="str">
            <v>COORDENADOR (A)</v>
          </cell>
          <cell r="D29">
            <v>26</v>
          </cell>
          <cell r="E29" t="str">
            <v>ERG - GESTÃO DE COMPRAS</v>
          </cell>
          <cell r="F29" t="str">
            <v>COORDENADOR (A) DE COMPRAS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1</v>
          </cell>
          <cell r="L29">
            <v>0</v>
          </cell>
          <cell r="M29">
            <v>7478.32</v>
          </cell>
          <cell r="N29">
            <v>7852.24</v>
          </cell>
          <cell r="O29">
            <v>1933.32</v>
          </cell>
          <cell r="P29">
            <v>5918.92</v>
          </cell>
        </row>
        <row r="30">
          <cell r="B30" t="str">
            <v>GEOVANNA MACEDO DA COSTA</v>
          </cell>
          <cell r="C30" t="str">
            <v>ASSISTENTE</v>
          </cell>
          <cell r="D30">
            <v>26</v>
          </cell>
          <cell r="E30" t="str">
            <v>ERG - GESTÃO CONTABIL E FISCAL</v>
          </cell>
          <cell r="F30" t="str">
            <v>ASSISTENTE ADMINISTRATIVO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1</v>
          </cell>
          <cell r="L30">
            <v>0</v>
          </cell>
          <cell r="M30">
            <v>2243.48</v>
          </cell>
          <cell r="N30">
            <v>2355.65</v>
          </cell>
          <cell r="O30">
            <v>325.43</v>
          </cell>
          <cell r="P30">
            <v>2030.22</v>
          </cell>
        </row>
        <row r="31">
          <cell r="B31" t="str">
            <v>FERNANDA FERREIRA BARBOSA</v>
          </cell>
          <cell r="C31" t="str">
            <v>ANALISTA</v>
          </cell>
          <cell r="D31">
            <v>26</v>
          </cell>
          <cell r="E31" t="str">
            <v>ERG - GESTÃO CONTABIL E FISCAL</v>
          </cell>
          <cell r="F31" t="str">
            <v>ANALISTA ADMINISTRATIVO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1</v>
          </cell>
          <cell r="L31">
            <v>0</v>
          </cell>
          <cell r="M31">
            <v>2991.32</v>
          </cell>
          <cell r="N31">
            <v>3140.89</v>
          </cell>
          <cell r="O31">
            <v>514.57000000000005</v>
          </cell>
          <cell r="P31">
            <v>2626.32</v>
          </cell>
        </row>
        <row r="32">
          <cell r="B32" t="str">
            <v>ALEX LEAO BUENO</v>
          </cell>
          <cell r="C32" t="str">
            <v>ANALISTA</v>
          </cell>
          <cell r="D32">
            <v>26</v>
          </cell>
          <cell r="E32" t="str">
            <v>ERG - GESTÃO DE RECURSOS HUMANOS</v>
          </cell>
          <cell r="F32" t="str">
            <v>ANALISTA ADMINISTRATIVO PLENO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1</v>
          </cell>
          <cell r="L32">
            <v>0</v>
          </cell>
          <cell r="M32">
            <v>3739.17</v>
          </cell>
          <cell r="N32">
            <v>3926.13</v>
          </cell>
          <cell r="O32">
            <v>532.97</v>
          </cell>
          <cell r="P32">
            <v>3393.16</v>
          </cell>
        </row>
        <row r="33">
          <cell r="B33" t="str">
            <v>ANA CRISTINA PINHO DOS SANTOS</v>
          </cell>
          <cell r="C33" t="str">
            <v>GESTOR (A)</v>
          </cell>
          <cell r="D33">
            <v>26</v>
          </cell>
          <cell r="E33" t="str">
            <v>ERG - COMPLIANCE</v>
          </cell>
          <cell r="F33" t="str">
            <v>COMPLIANCE OFFICER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1</v>
          </cell>
          <cell r="L33">
            <v>0</v>
          </cell>
          <cell r="M33">
            <v>17190.330000000002</v>
          </cell>
          <cell r="N33">
            <v>20588.849999999999</v>
          </cell>
          <cell r="O33">
            <v>4737.66</v>
          </cell>
          <cell r="P33">
            <v>15851.19</v>
          </cell>
        </row>
        <row r="34">
          <cell r="B34" t="str">
            <v>FERNANDA KHATLEN DE SOUZA CASTRO</v>
          </cell>
          <cell r="C34" t="str">
            <v>ANALISTA</v>
          </cell>
          <cell r="D34">
            <v>26</v>
          </cell>
          <cell r="E34" t="str">
            <v>ERG - GESTÃO DE RECURSOS HUMANOS</v>
          </cell>
          <cell r="F34" t="str">
            <v>ANALISTA ADMINISTRATIVO PLENO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1</v>
          </cell>
          <cell r="L34">
            <v>0</v>
          </cell>
          <cell r="M34">
            <v>3739.17</v>
          </cell>
          <cell r="N34">
            <v>3926.13</v>
          </cell>
          <cell r="O34">
            <v>532.97</v>
          </cell>
          <cell r="P34">
            <v>3393.16</v>
          </cell>
        </row>
        <row r="35">
          <cell r="B35" t="str">
            <v>SARAH DE ALMEIDA SANTOS</v>
          </cell>
          <cell r="C35" t="str">
            <v>ANALISTA</v>
          </cell>
          <cell r="D35">
            <v>26</v>
          </cell>
          <cell r="E35" t="str">
            <v>ERG - GESTÃO CONTABIL E FISCAL</v>
          </cell>
          <cell r="F35" t="str">
            <v>ANALISTA ADMINISTRATIVO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1</v>
          </cell>
          <cell r="L35">
            <v>0</v>
          </cell>
          <cell r="M35">
            <v>2991.32</v>
          </cell>
          <cell r="N35">
            <v>3140.89</v>
          </cell>
          <cell r="O35">
            <v>335.09</v>
          </cell>
          <cell r="P35">
            <v>2805.8</v>
          </cell>
        </row>
        <row r="36">
          <cell r="B36" t="str">
            <v>MARIA CARLA BAETA VIEIRA LOPES</v>
          </cell>
          <cell r="C36" t="str">
            <v>ADVOGADO</v>
          </cell>
          <cell r="D36">
            <v>26</v>
          </cell>
          <cell r="E36" t="str">
            <v>ERG - ASSESSORIA JURÍDICA</v>
          </cell>
          <cell r="F36" t="str">
            <v>ASSESSOR (A) JURÍDICO (A)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1</v>
          </cell>
          <cell r="L36">
            <v>0</v>
          </cell>
          <cell r="M36">
            <v>9874.44</v>
          </cell>
          <cell r="N36">
            <v>10368.16</v>
          </cell>
          <cell r="O36">
            <v>2625.2</v>
          </cell>
          <cell r="P36">
            <v>7742.96</v>
          </cell>
        </row>
        <row r="37">
          <cell r="B37" t="str">
            <v>NATHALIA THALITA BRUNE DE SOUZA</v>
          </cell>
          <cell r="C37" t="str">
            <v>ANALISTA</v>
          </cell>
          <cell r="D37">
            <v>26</v>
          </cell>
          <cell r="E37" t="str">
            <v>ERG - GESTÃO CONTABIL E FISCAL</v>
          </cell>
          <cell r="F37" t="str">
            <v>ANALISTA ADMINISTRATIVO PLENO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1</v>
          </cell>
          <cell r="L37">
            <v>0</v>
          </cell>
          <cell r="M37">
            <v>3739.17</v>
          </cell>
          <cell r="N37">
            <v>3926.13</v>
          </cell>
          <cell r="O37">
            <v>532.97</v>
          </cell>
          <cell r="P37">
            <v>3393.16</v>
          </cell>
        </row>
        <row r="38">
          <cell r="B38" t="str">
            <v>JOSE PAULO ALVES DE ARAUJO</v>
          </cell>
          <cell r="C38" t="str">
            <v>ANALISTA</v>
          </cell>
          <cell r="D38">
            <v>26</v>
          </cell>
          <cell r="E38" t="str">
            <v>ERG - GESTÃO CONTABIL E FISCAL</v>
          </cell>
          <cell r="F38" t="str">
            <v>ANALISTA FISCAL PLENO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1</v>
          </cell>
          <cell r="L38">
            <v>0</v>
          </cell>
          <cell r="M38">
            <v>3739.17</v>
          </cell>
          <cell r="N38">
            <v>3926.13</v>
          </cell>
          <cell r="O38">
            <v>532.97</v>
          </cell>
          <cell r="P38">
            <v>3393.16</v>
          </cell>
        </row>
        <row r="39">
          <cell r="B39" t="str">
            <v>MARCELLA MOURA DA CUNHA</v>
          </cell>
          <cell r="C39" t="str">
            <v>ASSESSOR</v>
          </cell>
          <cell r="D39">
            <v>26</v>
          </cell>
          <cell r="E39" t="str">
            <v>ERG - COMPLIANCE</v>
          </cell>
          <cell r="F39" t="str">
            <v>ASSESSOR (A) DE DIRETORIA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1</v>
          </cell>
          <cell r="L39">
            <v>0</v>
          </cell>
          <cell r="M39">
            <v>6217.1</v>
          </cell>
          <cell r="N39">
            <v>6527.96</v>
          </cell>
          <cell r="O39">
            <v>1441.45</v>
          </cell>
          <cell r="P39">
            <v>5086.51</v>
          </cell>
        </row>
        <row r="40">
          <cell r="B40" t="str">
            <v>MARIA LUIZA DA SILVA MATOS</v>
          </cell>
          <cell r="C40" t="str">
            <v>ANALISTA</v>
          </cell>
          <cell r="D40">
            <v>26</v>
          </cell>
          <cell r="E40" t="str">
            <v>ERG - GESTÃO CONTABIL E FISCAL</v>
          </cell>
          <cell r="F40" t="str">
            <v>ANALISTA ADMINISTRATIVO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1</v>
          </cell>
          <cell r="L40">
            <v>0</v>
          </cell>
          <cell r="M40">
            <v>2991.32</v>
          </cell>
          <cell r="N40">
            <v>3230.63</v>
          </cell>
          <cell r="O40">
            <v>357.71</v>
          </cell>
          <cell r="P40">
            <v>2872.92</v>
          </cell>
        </row>
        <row r="41">
          <cell r="B41" t="str">
            <v>DANIELLY EVELYN PEREIRA DA CRUZ</v>
          </cell>
          <cell r="C41" t="str">
            <v>SUPERVISOR</v>
          </cell>
          <cell r="D41">
            <v>26</v>
          </cell>
          <cell r="E41" t="str">
            <v>ERG - GESTÃO DE COMPRAS</v>
          </cell>
          <cell r="F41" t="str">
            <v>SUPERVISOR (A) DE COMPRAS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1</v>
          </cell>
          <cell r="L41">
            <v>0</v>
          </cell>
          <cell r="M41">
            <v>5833.09</v>
          </cell>
          <cell r="N41">
            <v>6299.73</v>
          </cell>
          <cell r="O41">
            <v>1303.3800000000001</v>
          </cell>
          <cell r="P41">
            <v>4996.3500000000004</v>
          </cell>
        </row>
        <row r="42">
          <cell r="B42" t="str">
            <v>DAYANA SANTOS SOARES FRANCA</v>
          </cell>
          <cell r="C42" t="str">
            <v>COORDENADOR (A)</v>
          </cell>
          <cell r="D42">
            <v>26</v>
          </cell>
          <cell r="E42" t="str">
            <v>ERG - GESTÃO CONTABIL E FISCAL</v>
          </cell>
          <cell r="F42" t="str">
            <v>COORDENADOR (A) FISCAL</v>
          </cell>
          <cell r="G42" t="str">
            <v>N</v>
          </cell>
          <cell r="H42" t="str">
            <v>A</v>
          </cell>
          <cell r="I42">
            <v>5384.4</v>
          </cell>
          <cell r="J42">
            <v>2024</v>
          </cell>
          <cell r="K42">
            <v>1</v>
          </cell>
          <cell r="L42">
            <v>0</v>
          </cell>
          <cell r="M42">
            <v>7478.32</v>
          </cell>
          <cell r="N42">
            <v>9422.7000000000007</v>
          </cell>
          <cell r="O42">
            <v>5891.06</v>
          </cell>
          <cell r="P42">
            <v>3531.64</v>
          </cell>
        </row>
        <row r="43">
          <cell r="B43" t="str">
            <v>LORRAYNE OLIVEIRA DE ANDRADE</v>
          </cell>
          <cell r="C43" t="str">
            <v>ANALISTA</v>
          </cell>
          <cell r="D43">
            <v>26</v>
          </cell>
          <cell r="E43" t="str">
            <v>ERG - GESTÃO DE RECURSOS HUMANOS</v>
          </cell>
          <cell r="F43" t="str">
            <v>ANALISTA DE RECURSOS HUMANOS SENIOR</v>
          </cell>
          <cell r="G43" t="str">
            <v>N</v>
          </cell>
          <cell r="H43" t="str">
            <v>D</v>
          </cell>
          <cell r="I43">
            <v>9920.2800000000007</v>
          </cell>
          <cell r="J43">
            <v>2024</v>
          </cell>
          <cell r="K43">
            <v>1</v>
          </cell>
          <cell r="L43">
            <v>403.83</v>
          </cell>
          <cell r="M43">
            <v>4486.99</v>
          </cell>
          <cell r="N43">
            <v>16390.48</v>
          </cell>
          <cell r="O43">
            <v>16390.48</v>
          </cell>
          <cell r="P43">
            <v>0</v>
          </cell>
        </row>
        <row r="44">
          <cell r="B44" t="str">
            <v>MORGANA SOUZA FIGUEIRO RODRIGUES</v>
          </cell>
          <cell r="C44" t="str">
            <v>COORDENADOR (A)</v>
          </cell>
          <cell r="D44">
            <v>26</v>
          </cell>
          <cell r="E44" t="str">
            <v>ERG - GESTÃO DE RECURSOS HUMANOS</v>
          </cell>
          <cell r="F44" t="str">
            <v>COORDENADOR (A) DE RECURSOS HUMANOS</v>
          </cell>
          <cell r="G44" t="str">
            <v>N</v>
          </cell>
          <cell r="H44" t="str">
            <v>D</v>
          </cell>
          <cell r="I44">
            <v>15543.59</v>
          </cell>
          <cell r="J44">
            <v>2024</v>
          </cell>
          <cell r="K44">
            <v>1</v>
          </cell>
          <cell r="L44">
            <v>0</v>
          </cell>
          <cell r="M44">
            <v>8478.32</v>
          </cell>
          <cell r="N44">
            <v>18165.330000000002</v>
          </cell>
          <cell r="O44">
            <v>18165.330000000002</v>
          </cell>
          <cell r="P44">
            <v>0</v>
          </cell>
        </row>
        <row r="45">
          <cell r="B45" t="str">
            <v>JULIANA ALMEIDA DE ANDRADE</v>
          </cell>
          <cell r="C45" t="str">
            <v>GESTOR (A)</v>
          </cell>
          <cell r="D45">
            <v>26</v>
          </cell>
          <cell r="E45" t="str">
            <v>ERG - GESTÃO CONTABIL E FISCAL</v>
          </cell>
          <cell r="F45" t="str">
            <v>CONTROLLER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1</v>
          </cell>
          <cell r="L45">
            <v>0</v>
          </cell>
          <cell r="M45">
            <v>10368</v>
          </cell>
          <cell r="N45">
            <v>11404.8</v>
          </cell>
          <cell r="O45">
            <v>2910.27</v>
          </cell>
          <cell r="P45">
            <v>8494.5300000000007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 (2)"/>
    </sheetNames>
    <sheetDataSet>
      <sheetData sheetId="0">
        <row r="3">
          <cell r="A3" t="str">
            <v>CODPESSOA</v>
          </cell>
          <cell r="B3" t="str">
            <v>MATRÍCULA</v>
          </cell>
          <cell r="C3" t="str">
            <v>NOME</v>
          </cell>
          <cell r="D3" t="str">
            <v>SITUACAO</v>
          </cell>
          <cell r="E3" t="str">
            <v>ADMISSAO</v>
          </cell>
          <cell r="F3" t="str">
            <v>SECAO_COD</v>
          </cell>
        </row>
        <row r="4">
          <cell r="A4">
            <v>586</v>
          </cell>
          <cell r="B4" t="str">
            <v>000452</v>
          </cell>
          <cell r="C4" t="str">
            <v>JULIANA ALMEIDA DE ANDRADE</v>
          </cell>
          <cell r="D4" t="str">
            <v>A Ativo</v>
          </cell>
          <cell r="E4" t="str">
            <v>08/04/2015</v>
          </cell>
          <cell r="F4" t="str">
            <v>1.17.01.003</v>
          </cell>
        </row>
        <row r="5">
          <cell r="A5">
            <v>13517</v>
          </cell>
          <cell r="B5" t="str">
            <v>026364</v>
          </cell>
          <cell r="C5" t="str">
            <v>MARIA CARLA BAETA VIEIRA LOPES</v>
          </cell>
          <cell r="D5" t="str">
            <v>A Ativo</v>
          </cell>
          <cell r="E5" t="str">
            <v>03/12/2021</v>
          </cell>
          <cell r="F5" t="str">
            <v>1.17.01.005</v>
          </cell>
        </row>
        <row r="6">
          <cell r="A6">
            <v>14311</v>
          </cell>
          <cell r="B6" t="str">
            <v>027326</v>
          </cell>
          <cell r="C6" t="str">
            <v>ANA CRISTINA PINHO DOS SANTOS</v>
          </cell>
          <cell r="D6" t="str">
            <v>A Ativo</v>
          </cell>
          <cell r="E6" t="str">
            <v>02/05/2022</v>
          </cell>
          <cell r="F6" t="str">
            <v>1.17.01.006</v>
          </cell>
        </row>
        <row r="7">
          <cell r="A7">
            <v>17091</v>
          </cell>
          <cell r="B7" t="str">
            <v>016331</v>
          </cell>
          <cell r="C7" t="str">
            <v>DAYANA SANTOS SOARES FRANCA</v>
          </cell>
          <cell r="D7" t="str">
            <v>A Ativo</v>
          </cell>
          <cell r="E7" t="str">
            <v>01/08/2019</v>
          </cell>
          <cell r="F7" t="str">
            <v>1.17.01.003</v>
          </cell>
        </row>
        <row r="8">
          <cell r="A8">
            <v>46780</v>
          </cell>
          <cell r="B8" t="str">
            <v>018795</v>
          </cell>
          <cell r="C8" t="str">
            <v>DANIELLY EVELYN PEREIRA DA CRUZ</v>
          </cell>
          <cell r="D8" t="str">
            <v>A Ativo</v>
          </cell>
          <cell r="E8" t="str">
            <v>09/04/2020</v>
          </cell>
          <cell r="F8" t="str">
            <v>1.17.01.002</v>
          </cell>
        </row>
        <row r="9">
          <cell r="A9">
            <v>47982</v>
          </cell>
          <cell r="B9" t="str">
            <v>032309</v>
          </cell>
          <cell r="C9" t="str">
            <v>RAPHAEL ANDREI SILVA SODRE</v>
          </cell>
          <cell r="D9" t="str">
            <v>A Ativo</v>
          </cell>
          <cell r="E9" t="str">
            <v>09/02/2024</v>
          </cell>
          <cell r="F9" t="str">
            <v>1.17.01.003</v>
          </cell>
        </row>
        <row r="10">
          <cell r="A10">
            <v>48126</v>
          </cell>
          <cell r="B10" t="str">
            <v>028620</v>
          </cell>
          <cell r="C10" t="str">
            <v>CYNTIA MAIRA MARTINS MENDES SOUZA GONCALVES</v>
          </cell>
          <cell r="D10" t="str">
            <v>A Ativo</v>
          </cell>
          <cell r="E10" t="str">
            <v>16/01/2023</v>
          </cell>
          <cell r="F10" t="str">
            <v>1.17.01.006</v>
          </cell>
        </row>
        <row r="11">
          <cell r="A11">
            <v>49994</v>
          </cell>
          <cell r="B11" t="str">
            <v>021694</v>
          </cell>
          <cell r="C11" t="str">
            <v>MARIA LUIZA DA SILVA MATOS</v>
          </cell>
          <cell r="D11" t="str">
            <v>A Ativo</v>
          </cell>
          <cell r="E11" t="str">
            <v>03/08/2020</v>
          </cell>
          <cell r="F11" t="str">
            <v>1.17.01.003</v>
          </cell>
        </row>
        <row r="12">
          <cell r="A12">
            <v>52970</v>
          </cell>
          <cell r="B12" t="str">
            <v>032218</v>
          </cell>
          <cell r="C12" t="str">
            <v>DANIZE CAMPOS BARBOSA</v>
          </cell>
          <cell r="D12" t="str">
            <v>A Ativo</v>
          </cell>
          <cell r="E12" t="str">
            <v>01/02/2024</v>
          </cell>
          <cell r="F12" t="str">
            <v>1.17.01.004</v>
          </cell>
        </row>
        <row r="13">
          <cell r="A13">
            <v>65993</v>
          </cell>
          <cell r="B13" t="str">
            <v>026798</v>
          </cell>
          <cell r="C13" t="str">
            <v>SARAH DE ALMEIDA SANTOS</v>
          </cell>
          <cell r="D13" t="str">
            <v>A Ativo</v>
          </cell>
          <cell r="E13" t="str">
            <v>21/02/2022</v>
          </cell>
          <cell r="F13" t="str">
            <v>1.17.01.003</v>
          </cell>
        </row>
        <row r="14">
          <cell r="A14">
            <v>77587</v>
          </cell>
          <cell r="B14" t="str">
            <v>024929</v>
          </cell>
          <cell r="C14" t="str">
            <v>MARCELLA MOURA DA CUNHA</v>
          </cell>
          <cell r="D14" t="str">
            <v>A Ativo</v>
          </cell>
          <cell r="E14" t="str">
            <v>27/05/2021</v>
          </cell>
          <cell r="F14" t="str">
            <v>1.17.01.006</v>
          </cell>
        </row>
        <row r="15">
          <cell r="A15">
            <v>79550</v>
          </cell>
          <cell r="B15" t="str">
            <v>025756</v>
          </cell>
          <cell r="C15" t="str">
            <v>JOSE PAULO ALVES DE ARAUJO</v>
          </cell>
          <cell r="D15" t="str">
            <v>A Ativo</v>
          </cell>
          <cell r="E15" t="str">
            <v>05/08/2021</v>
          </cell>
          <cell r="F15" t="str">
            <v>1.17.01.003</v>
          </cell>
        </row>
        <row r="16">
          <cell r="A16">
            <v>83446</v>
          </cell>
          <cell r="B16" t="str">
            <v>026185</v>
          </cell>
          <cell r="C16" t="str">
            <v>NATHALIA THALITA BRUNE DE SOUZA</v>
          </cell>
          <cell r="D16" t="str">
            <v>A Ativo</v>
          </cell>
          <cell r="E16" t="str">
            <v>18/10/2021</v>
          </cell>
          <cell r="F16" t="str">
            <v>1.17.01.003</v>
          </cell>
        </row>
        <row r="17">
          <cell r="A17">
            <v>85402</v>
          </cell>
          <cell r="B17" t="str">
            <v>027605</v>
          </cell>
          <cell r="C17" t="str">
            <v>ROSANA DE OLIVEIRA MOURA</v>
          </cell>
          <cell r="D17" t="str">
            <v>A Ativo</v>
          </cell>
          <cell r="E17" t="str">
            <v>01/07/2022</v>
          </cell>
          <cell r="F17" t="str">
            <v>1.17.01.002</v>
          </cell>
        </row>
        <row r="18">
          <cell r="A18">
            <v>90769</v>
          </cell>
          <cell r="B18" t="str">
            <v>031554</v>
          </cell>
          <cell r="C18" t="str">
            <v>SUSANA CARDIM GARRIDO</v>
          </cell>
          <cell r="D18" t="str">
            <v>A Ativo</v>
          </cell>
          <cell r="E18" t="str">
            <v>01/11/2023</v>
          </cell>
          <cell r="F18" t="str">
            <v>1.17.01.003</v>
          </cell>
        </row>
        <row r="19">
          <cell r="A19">
            <v>92356</v>
          </cell>
          <cell r="B19" t="str">
            <v>027112</v>
          </cell>
          <cell r="C19" t="str">
            <v>FERNANDA KHATLEN DE SOUZA CASTRO</v>
          </cell>
          <cell r="D19" t="str">
            <v>A Ativo</v>
          </cell>
          <cell r="E19" t="str">
            <v>05/04/2022</v>
          </cell>
          <cell r="F19" t="str">
            <v>1.17.01.004</v>
          </cell>
        </row>
        <row r="20">
          <cell r="A20">
            <v>93820</v>
          </cell>
          <cell r="B20" t="str">
            <v>027394</v>
          </cell>
          <cell r="C20" t="str">
            <v>ALEX LEAO BUENO</v>
          </cell>
          <cell r="D20" t="str">
            <v>A Ativo</v>
          </cell>
          <cell r="E20" t="str">
            <v>18/05/2022</v>
          </cell>
          <cell r="F20" t="str">
            <v>1.17.01.004</v>
          </cell>
        </row>
        <row r="21">
          <cell r="A21">
            <v>94400</v>
          </cell>
          <cell r="B21" t="str">
            <v>027542</v>
          </cell>
          <cell r="C21" t="str">
            <v>FERNANDA FERREIRA BARBOSA</v>
          </cell>
          <cell r="D21" t="str">
            <v>A Ativo</v>
          </cell>
          <cell r="E21" t="str">
            <v>13/06/2022</v>
          </cell>
          <cell r="F21" t="str">
            <v>1.17.01.003</v>
          </cell>
        </row>
        <row r="22">
          <cell r="A22">
            <v>94403</v>
          </cell>
          <cell r="B22" t="str">
            <v>027543</v>
          </cell>
          <cell r="C22" t="str">
            <v>GEOVANNA MACEDO DA COSTA</v>
          </cell>
          <cell r="D22" t="str">
            <v>A Ativo</v>
          </cell>
          <cell r="E22" t="str">
            <v>13/06/2022</v>
          </cell>
          <cell r="F22" t="str">
            <v>1.17.01.003</v>
          </cell>
        </row>
        <row r="23">
          <cell r="A23">
            <v>95218</v>
          </cell>
          <cell r="B23" t="str">
            <v>027780</v>
          </cell>
          <cell r="C23" t="str">
            <v>ANDRESSA RIBEIRO DA SILVA</v>
          </cell>
          <cell r="D23" t="str">
            <v>A Ativo</v>
          </cell>
          <cell r="E23" t="str">
            <v>03/08/2022</v>
          </cell>
          <cell r="F23" t="str">
            <v>1.17.01.004</v>
          </cell>
        </row>
        <row r="24">
          <cell r="A24">
            <v>96311</v>
          </cell>
          <cell r="B24" t="str">
            <v>028011</v>
          </cell>
          <cell r="C24" t="str">
            <v>KAIRA MARTINS AZEVEDO</v>
          </cell>
          <cell r="D24" t="str">
            <v>A Ativo</v>
          </cell>
          <cell r="E24" t="str">
            <v>20/09/2022</v>
          </cell>
          <cell r="F24" t="str">
            <v>1.17.01.004</v>
          </cell>
        </row>
        <row r="25">
          <cell r="A25">
            <v>96314</v>
          </cell>
          <cell r="B25" t="str">
            <v>028012</v>
          </cell>
          <cell r="C25" t="str">
            <v>LUANNA SILVA DE SOUSA MESQUITA</v>
          </cell>
          <cell r="D25" t="str">
            <v>A Ativo</v>
          </cell>
          <cell r="E25" t="str">
            <v>20/09/2022</v>
          </cell>
          <cell r="F25" t="str">
            <v>1.17.01.002</v>
          </cell>
        </row>
        <row r="26">
          <cell r="A26">
            <v>97775</v>
          </cell>
          <cell r="B26" t="str">
            <v>028179</v>
          </cell>
          <cell r="C26" t="str">
            <v>LUCAS AUGUSTO VITORINO DA SILVA</v>
          </cell>
          <cell r="D26" t="str">
            <v>A Ativo</v>
          </cell>
          <cell r="E26" t="str">
            <v>01/11/2022</v>
          </cell>
          <cell r="F26" t="str">
            <v>1.17.01.002</v>
          </cell>
        </row>
        <row r="27">
          <cell r="A27">
            <v>97855</v>
          </cell>
          <cell r="B27" t="str">
            <v>028196</v>
          </cell>
          <cell r="C27" t="str">
            <v>DIOGO QUEIROZ ALMEIDA</v>
          </cell>
          <cell r="D27" t="str">
            <v>A Ativo</v>
          </cell>
          <cell r="E27" t="str">
            <v>08/11/2022</v>
          </cell>
          <cell r="F27" t="str">
            <v>1.17.01.007</v>
          </cell>
        </row>
        <row r="28">
          <cell r="A28">
            <v>98606</v>
          </cell>
          <cell r="B28" t="str">
            <v>028528</v>
          </cell>
          <cell r="C28" t="str">
            <v>EDUARDA ALICIA GOMES TABOSA</v>
          </cell>
          <cell r="D28" t="str">
            <v>A Ativo</v>
          </cell>
          <cell r="E28" t="str">
            <v>04/01/2023</v>
          </cell>
          <cell r="F28" t="str">
            <v>1.17.01.007</v>
          </cell>
        </row>
        <row r="29">
          <cell r="A29">
            <v>102359</v>
          </cell>
          <cell r="B29" t="str">
            <v>029003</v>
          </cell>
          <cell r="C29" t="str">
            <v>DANIELLA FONSECA DE SOUZA BORGES</v>
          </cell>
          <cell r="D29" t="str">
            <v>A Ativo</v>
          </cell>
          <cell r="E29" t="str">
            <v>01/03/2023</v>
          </cell>
          <cell r="F29" t="str">
            <v>1.17.01.002</v>
          </cell>
        </row>
        <row r="30">
          <cell r="A30">
            <v>102360</v>
          </cell>
          <cell r="B30" t="str">
            <v>029005</v>
          </cell>
          <cell r="C30" t="str">
            <v>MANUELE DE SOUSA CONCEICAO</v>
          </cell>
          <cell r="D30" t="str">
            <v>A Ativo</v>
          </cell>
          <cell r="E30" t="str">
            <v>01/03/2023</v>
          </cell>
          <cell r="F30" t="str">
            <v>1.17.01.003</v>
          </cell>
        </row>
        <row r="31">
          <cell r="A31">
            <v>102892</v>
          </cell>
          <cell r="B31" t="str">
            <v>029248</v>
          </cell>
          <cell r="C31" t="str">
            <v>LUCAS GABRIEL ALVES ROCHA</v>
          </cell>
          <cell r="D31" t="str">
            <v>D Demitido</v>
          </cell>
          <cell r="E31" t="str">
            <v>04/04/2023</v>
          </cell>
          <cell r="F31" t="str">
            <v>1.17.01.002</v>
          </cell>
        </row>
        <row r="32">
          <cell r="A32">
            <v>102997</v>
          </cell>
          <cell r="B32" t="str">
            <v>029273</v>
          </cell>
          <cell r="C32" t="str">
            <v>ELISANGELA CANDIDO DA SILVA</v>
          </cell>
          <cell r="D32" t="str">
            <v>A Ativo</v>
          </cell>
          <cell r="E32" t="str">
            <v>11/04/2023</v>
          </cell>
          <cell r="F32" t="str">
            <v>1.17.01.003</v>
          </cell>
        </row>
        <row r="33">
          <cell r="A33">
            <v>103166</v>
          </cell>
          <cell r="B33" t="str">
            <v>029167</v>
          </cell>
          <cell r="C33" t="str">
            <v>LARISSA FERNANDES PEREIRA</v>
          </cell>
          <cell r="D33" t="str">
            <v>A Ativo</v>
          </cell>
          <cell r="E33" t="str">
            <v>20/04/2023</v>
          </cell>
          <cell r="F33" t="str">
            <v>1.17.01.004</v>
          </cell>
        </row>
        <row r="34">
          <cell r="A34">
            <v>103417</v>
          </cell>
          <cell r="B34" t="str">
            <v>029401</v>
          </cell>
          <cell r="C34" t="str">
            <v>BRUNA MIRELLA SANTOS CARDOSO</v>
          </cell>
          <cell r="D34" t="str">
            <v>A Ativo</v>
          </cell>
          <cell r="E34" t="str">
            <v>08/05/2023</v>
          </cell>
          <cell r="F34" t="str">
            <v>1.17.01.002</v>
          </cell>
        </row>
        <row r="35">
          <cell r="A35">
            <v>103441</v>
          </cell>
          <cell r="B35" t="str">
            <v>031404</v>
          </cell>
          <cell r="C35" t="str">
            <v>PAMELA EDUARDA DE SOUZA COSTA</v>
          </cell>
          <cell r="D35" t="str">
            <v>A Ativo</v>
          </cell>
          <cell r="E35" t="str">
            <v>02/10/2023</v>
          </cell>
          <cell r="F35" t="str">
            <v>1.17.01.004</v>
          </cell>
        </row>
        <row r="36">
          <cell r="A36">
            <v>105069</v>
          </cell>
          <cell r="B36" t="str">
            <v>029846</v>
          </cell>
          <cell r="C36" t="str">
            <v>ISABELA DOS SANTOS LEAL</v>
          </cell>
          <cell r="D36" t="str">
            <v>D Demitido</v>
          </cell>
          <cell r="E36" t="str">
            <v>06/07/2023</v>
          </cell>
          <cell r="F36" t="str">
            <v>1.17.01.002</v>
          </cell>
        </row>
        <row r="37">
          <cell r="A37">
            <v>106953</v>
          </cell>
          <cell r="B37" t="str">
            <v>029966</v>
          </cell>
          <cell r="C37" t="str">
            <v>NAIELY KEMELY DE SOUSA RODRIGUES</v>
          </cell>
          <cell r="D37" t="str">
            <v>A Ativo</v>
          </cell>
          <cell r="E37" t="str">
            <v>03/08/2023</v>
          </cell>
          <cell r="F37" t="str">
            <v>1.17.01.003</v>
          </cell>
        </row>
        <row r="38">
          <cell r="A38">
            <v>107475</v>
          </cell>
          <cell r="B38" t="str">
            <v>031094</v>
          </cell>
          <cell r="C38" t="str">
            <v>AMANDA ISABELLE DE CARVALHO</v>
          </cell>
          <cell r="D38" t="str">
            <v>A Ativo</v>
          </cell>
          <cell r="E38" t="str">
            <v>04/09/2023</v>
          </cell>
          <cell r="F38" t="str">
            <v>1.17.01.005</v>
          </cell>
        </row>
        <row r="39">
          <cell r="A39">
            <v>107532</v>
          </cell>
          <cell r="B39" t="str">
            <v>031143</v>
          </cell>
          <cell r="C39" t="str">
            <v>ALINE VARAO SILVA</v>
          </cell>
          <cell r="D39" t="str">
            <v>A Ativo</v>
          </cell>
          <cell r="E39" t="str">
            <v>05/09/2023</v>
          </cell>
          <cell r="F39" t="str">
            <v>1.17.01.007</v>
          </cell>
        </row>
        <row r="40">
          <cell r="A40">
            <v>107767</v>
          </cell>
          <cell r="B40" t="str">
            <v>031210</v>
          </cell>
          <cell r="C40" t="str">
            <v>SARAH MAGALHAES NASCIMENTO</v>
          </cell>
          <cell r="D40" t="str">
            <v>A Ativo</v>
          </cell>
          <cell r="E40" t="str">
            <v>15/09/2023</v>
          </cell>
          <cell r="F40" t="str">
            <v>1.17.01.003</v>
          </cell>
        </row>
        <row r="41">
          <cell r="A41">
            <v>107791</v>
          </cell>
          <cell r="B41" t="str">
            <v>031214</v>
          </cell>
          <cell r="C41" t="str">
            <v>CAROLINA LIRA REIS NEVES</v>
          </cell>
          <cell r="D41" t="str">
            <v>D Demitido</v>
          </cell>
          <cell r="E41" t="str">
            <v>18/09/2023</v>
          </cell>
          <cell r="F41" t="str">
            <v>1.17.01.004</v>
          </cell>
        </row>
        <row r="42">
          <cell r="A42">
            <v>109193</v>
          </cell>
          <cell r="B42" t="str">
            <v>031836</v>
          </cell>
          <cell r="C42" t="str">
            <v>AVELYNE DO NASCIMENTO VIEIRA</v>
          </cell>
          <cell r="D42" t="str">
            <v>A Ativo</v>
          </cell>
          <cell r="E42" t="str">
            <v>01/12/2023</v>
          </cell>
          <cell r="F42" t="str">
            <v>1.17.01.004</v>
          </cell>
        </row>
        <row r="43">
          <cell r="A43">
            <v>109215</v>
          </cell>
          <cell r="B43" t="str">
            <v>031845</v>
          </cell>
          <cell r="C43" t="str">
            <v>NABIA RYNNER DA SILVA NICACIO</v>
          </cell>
          <cell r="D43" t="str">
            <v>A Ativo</v>
          </cell>
          <cell r="E43" t="str">
            <v>04/12/2023</v>
          </cell>
          <cell r="F43" t="str">
            <v>1.17.01.003</v>
          </cell>
        </row>
        <row r="44">
          <cell r="A44">
            <v>109291</v>
          </cell>
          <cell r="B44" t="str">
            <v>032012</v>
          </cell>
          <cell r="C44" t="str">
            <v>LUCIANA PORTO ALVES</v>
          </cell>
          <cell r="D44" t="str">
            <v>A Ativo</v>
          </cell>
          <cell r="E44" t="str">
            <v>06/12/2023</v>
          </cell>
          <cell r="F44" t="str">
            <v>1.17.01.008</v>
          </cell>
        </row>
        <row r="45">
          <cell r="A45">
            <v>109292</v>
          </cell>
          <cell r="B45" t="str">
            <v>032013</v>
          </cell>
          <cell r="C45" t="str">
            <v>MARIANA ANICEZIO DE OLIVEIRA</v>
          </cell>
          <cell r="D45" t="str">
            <v>A Ativo</v>
          </cell>
          <cell r="E45" t="str">
            <v>06/12/2023</v>
          </cell>
          <cell r="F45" t="str">
            <v>1.17.01.004</v>
          </cell>
        </row>
        <row r="46">
          <cell r="A46">
            <v>109647</v>
          </cell>
          <cell r="B46" t="str">
            <v>032132</v>
          </cell>
          <cell r="C46" t="str">
            <v>JOICE DE SA DE MENEZES PARAGUASSU</v>
          </cell>
          <cell r="D46" t="str">
            <v>A Ativo</v>
          </cell>
          <cell r="E46" t="str">
            <v>08/01/2024</v>
          </cell>
          <cell r="F46" t="str">
            <v>1.17.01.004</v>
          </cell>
        </row>
        <row r="47">
          <cell r="A47">
            <v>109648</v>
          </cell>
          <cell r="B47" t="str">
            <v>032133</v>
          </cell>
          <cell r="C47" t="str">
            <v>GABRIEL NAJAR YTURRE</v>
          </cell>
          <cell r="D47" t="str">
            <v>A Ativo</v>
          </cell>
          <cell r="E47" t="str">
            <v>08/01/2024</v>
          </cell>
          <cell r="F47" t="str">
            <v>1.17.01.007</v>
          </cell>
        </row>
        <row r="48">
          <cell r="A48">
            <v>109864</v>
          </cell>
          <cell r="B48" t="str">
            <v>032208</v>
          </cell>
          <cell r="C48" t="str">
            <v>NATASHA LIMA FAGUNDES FURTADO</v>
          </cell>
          <cell r="D48" t="str">
            <v>A Ativo</v>
          </cell>
          <cell r="E48" t="str">
            <v>22/01/2024</v>
          </cell>
          <cell r="F48" t="str">
            <v>1.17.01.005</v>
          </cell>
        </row>
        <row r="49">
          <cell r="A49">
            <v>110103</v>
          </cell>
          <cell r="B49" t="str">
            <v>032270</v>
          </cell>
          <cell r="C49" t="str">
            <v>RAIANE NATIELE DE SOUSA</v>
          </cell>
          <cell r="D49" t="str">
            <v>A Ativo</v>
          </cell>
          <cell r="E49" t="str">
            <v>05/02/2024</v>
          </cell>
          <cell r="F49" t="str">
            <v>1.17.01.002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marcela.menezes@igh.org.br" TargetMode="External"/><Relationship Id="rId26" Type="http://schemas.openxmlformats.org/officeDocument/2006/relationships/hyperlink" Target="mailto:cyntia.mendes@igh.org.br" TargetMode="External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michele.silveir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kaira.azevedo@igh.org.br" TargetMode="External"/><Relationship Id="rId25" Type="http://schemas.openxmlformats.org/officeDocument/2006/relationships/hyperlink" Target="mailto:danielly.cruz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rosana.moura@igh.org.br" TargetMode="External"/><Relationship Id="rId20" Type="http://schemas.openxmlformats.org/officeDocument/2006/relationships/hyperlink" Target="mailto:camila.azevedo@igh.org.br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fabio.teixeira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susana.cardim@igh.org.b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Iasmin.freitas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leonardo.pimenta@igh.org.br" TargetMode="External"/><Relationship Id="rId27" Type="http://schemas.openxmlformats.org/officeDocument/2006/relationships/hyperlink" Target="mailto:danize.barbos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60"/>
  <sheetViews>
    <sheetView showGridLines="0" tabSelected="1" view="pageBreakPreview" zoomScale="80" zoomScaleNormal="80" zoomScaleSheetLayoutView="80" workbookViewId="0">
      <selection activeCell="A10" sqref="A10:XFD10"/>
    </sheetView>
  </sheetViews>
  <sheetFormatPr defaultColWidth="9.7109375" defaultRowHeight="24.75" customHeight="1"/>
  <cols>
    <col min="1" max="3" width="12.28515625" style="1" customWidth="1"/>
    <col min="4" max="4" width="10.28515625" style="1" customWidth="1"/>
    <col min="5" max="5" width="24.5703125" style="1" customWidth="1"/>
    <col min="6" max="6" width="12" style="2" customWidth="1"/>
    <col min="7" max="7" width="12.140625" style="2" customWidth="1"/>
    <col min="8" max="8" width="11.85546875" style="2" customWidth="1"/>
    <col min="9" max="9" width="58.5703125" style="3" bestFit="1" customWidth="1"/>
    <col min="10" max="10" width="16.5703125" style="1" customWidth="1"/>
    <col min="11" max="11" width="42.140625" style="1" customWidth="1"/>
    <col min="12" max="12" width="34.5703125" style="1" bestFit="1" customWidth="1"/>
    <col min="13" max="13" width="12.140625" style="1" customWidth="1"/>
    <col min="14" max="14" width="14.5703125" style="1" customWidth="1"/>
    <col min="15" max="15" width="13.42578125" style="1" customWidth="1"/>
    <col min="16" max="16" width="14.570312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>
      <c r="A3" s="38" t="s">
        <v>78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6" spans="1:19" ht="24.75" customHeight="1">
      <c r="A6" s="1" t="s">
        <v>0</v>
      </c>
    </row>
    <row r="8" spans="1:19" s="4" customFormat="1" ht="24.75" customHeight="1">
      <c r="A8" s="5" t="s">
        <v>1</v>
      </c>
      <c r="B8" s="6">
        <v>45323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4.75" customHeight="1">
      <c r="A10" s="36" t="s">
        <v>2</v>
      </c>
      <c r="B10" s="36"/>
      <c r="C10" s="36"/>
      <c r="D10" s="36"/>
      <c r="E10" s="37"/>
      <c r="F10" s="7" t="s">
        <v>3</v>
      </c>
      <c r="G10" s="7" t="s">
        <v>4</v>
      </c>
      <c r="H10" s="7" t="s">
        <v>5</v>
      </c>
      <c r="I10" s="7" t="s">
        <v>6</v>
      </c>
      <c r="J10" s="8" t="s">
        <v>7</v>
      </c>
      <c r="K10" s="8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S10" s="1"/>
    </row>
    <row r="11" spans="1:19" s="4" customFormat="1" ht="24.75" customHeight="1">
      <c r="A11" s="13" t="s">
        <v>14</v>
      </c>
      <c r="B11" s="14"/>
      <c r="C11" s="14"/>
      <c r="D11" s="14"/>
      <c r="E11" s="14"/>
      <c r="F11" s="15" t="s">
        <v>15</v>
      </c>
      <c r="G11" s="16" t="s">
        <v>16</v>
      </c>
      <c r="H11" s="16" t="s">
        <v>17</v>
      </c>
      <c r="I11" s="17" t="s">
        <v>18</v>
      </c>
      <c r="J11" s="18" t="s">
        <v>19</v>
      </c>
      <c r="K11" s="19" t="s">
        <v>20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>
      <c r="A12" s="13" t="s">
        <v>21</v>
      </c>
      <c r="B12" s="14"/>
      <c r="C12" s="14"/>
      <c r="D12" s="14"/>
      <c r="E12" s="14"/>
      <c r="F12" s="15" t="s">
        <v>101</v>
      </c>
      <c r="G12" s="16" t="s">
        <v>16</v>
      </c>
      <c r="H12" s="16" t="s">
        <v>17</v>
      </c>
      <c r="I12" s="17" t="s">
        <v>22</v>
      </c>
      <c r="J12" s="18" t="s">
        <v>19</v>
      </c>
      <c r="K12" s="19" t="s">
        <v>23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>
      <c r="A13" s="13" t="s">
        <v>24</v>
      </c>
      <c r="B13" s="14"/>
      <c r="C13" s="14"/>
      <c r="D13" s="14"/>
      <c r="E13" s="14"/>
      <c r="F13" s="15" t="s">
        <v>15</v>
      </c>
      <c r="G13" s="16" t="s">
        <v>16</v>
      </c>
      <c r="H13" s="16" t="s">
        <v>17</v>
      </c>
      <c r="I13" s="17" t="s">
        <v>22</v>
      </c>
      <c r="J13" s="18" t="s">
        <v>19</v>
      </c>
      <c r="K13" s="19" t="s">
        <v>25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>
      <c r="A14" s="13" t="s">
        <v>102</v>
      </c>
      <c r="B14" s="14"/>
      <c r="C14" s="14"/>
      <c r="D14" s="14"/>
      <c r="E14" s="14"/>
      <c r="F14" s="15" t="s">
        <v>101</v>
      </c>
      <c r="G14" s="16" t="s">
        <v>16</v>
      </c>
      <c r="H14" s="16" t="s">
        <v>17</v>
      </c>
      <c r="I14" s="17" t="s">
        <v>22</v>
      </c>
      <c r="J14" s="18" t="s">
        <v>19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>
      <c r="A15" s="13" t="s">
        <v>99</v>
      </c>
      <c r="B15" s="14"/>
      <c r="C15" s="14"/>
      <c r="D15" s="14"/>
      <c r="E15" s="14"/>
      <c r="F15" s="15" t="s">
        <v>101</v>
      </c>
      <c r="G15" s="16" t="s">
        <v>16</v>
      </c>
      <c r="H15" s="16" t="s">
        <v>17</v>
      </c>
      <c r="I15" s="17" t="s">
        <v>22</v>
      </c>
      <c r="J15" s="18" t="s">
        <v>19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>
      <c r="A16" s="13" t="s">
        <v>26</v>
      </c>
      <c r="B16" s="14"/>
      <c r="C16" s="14"/>
      <c r="D16" s="14"/>
      <c r="E16" s="14"/>
      <c r="F16" s="15" t="s">
        <v>101</v>
      </c>
      <c r="G16" s="16" t="s">
        <v>16</v>
      </c>
      <c r="H16" s="16" t="s">
        <v>17</v>
      </c>
      <c r="I16" s="17" t="s">
        <v>22</v>
      </c>
      <c r="J16" s="18" t="s">
        <v>19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>
      <c r="A17" s="13" t="s">
        <v>27</v>
      </c>
      <c r="B17" s="14"/>
      <c r="C17" s="14"/>
      <c r="D17" s="14"/>
      <c r="E17" s="14"/>
      <c r="F17" s="15" t="s">
        <v>15</v>
      </c>
      <c r="G17" s="16" t="s">
        <v>16</v>
      </c>
      <c r="H17" s="16" t="s">
        <v>17</v>
      </c>
      <c r="I17" s="17" t="s">
        <v>28</v>
      </c>
      <c r="J17" s="18" t="s">
        <v>19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>
      <c r="A18" s="13" t="s">
        <v>29</v>
      </c>
      <c r="B18" s="14"/>
      <c r="C18" s="14"/>
      <c r="D18" s="14"/>
      <c r="E18" s="14"/>
      <c r="F18" s="15" t="s">
        <v>15</v>
      </c>
      <c r="G18" s="16" t="s">
        <v>16</v>
      </c>
      <c r="H18" s="16" t="s">
        <v>17</v>
      </c>
      <c r="I18" s="17" t="s">
        <v>28</v>
      </c>
      <c r="J18" s="18" t="s">
        <v>19</v>
      </c>
      <c r="K18" s="19" t="s">
        <v>30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>
      <c r="A19" s="13" t="s">
        <v>31</v>
      </c>
      <c r="B19" s="14"/>
      <c r="C19" s="14"/>
      <c r="D19" s="14"/>
      <c r="E19" s="14"/>
      <c r="F19" s="15" t="s">
        <v>15</v>
      </c>
      <c r="G19" s="16" t="s">
        <v>16</v>
      </c>
      <c r="H19" s="16" t="s">
        <v>17</v>
      </c>
      <c r="I19" s="17" t="s">
        <v>28</v>
      </c>
      <c r="J19" s="18" t="s">
        <v>19</v>
      </c>
      <c r="K19" s="19" t="s">
        <v>32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>
      <c r="A20" s="13" t="s">
        <v>33</v>
      </c>
      <c r="B20" s="14"/>
      <c r="C20" s="14"/>
      <c r="D20" s="14"/>
      <c r="E20" s="14"/>
      <c r="F20" s="15" t="s">
        <v>34</v>
      </c>
      <c r="G20" s="16" t="s">
        <v>16</v>
      </c>
      <c r="H20" s="16" t="s">
        <v>35</v>
      </c>
      <c r="I20" s="17" t="s">
        <v>36</v>
      </c>
      <c r="J20" s="18" t="s">
        <v>19</v>
      </c>
      <c r="K20" s="19" t="s">
        <v>37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4.75" customHeight="1">
      <c r="A21" s="13" t="s">
        <v>38</v>
      </c>
      <c r="B21" s="14"/>
      <c r="C21" s="14"/>
      <c r="D21" s="14"/>
      <c r="E21" s="14"/>
      <c r="F21" s="15" t="s">
        <v>39</v>
      </c>
      <c r="G21" s="16" t="s">
        <v>16</v>
      </c>
      <c r="H21" s="16" t="s">
        <v>35</v>
      </c>
      <c r="I21" s="17" t="s">
        <v>40</v>
      </c>
      <c r="J21" s="18" t="s">
        <v>19</v>
      </c>
      <c r="K21" s="19" t="s">
        <v>41</v>
      </c>
      <c r="L21" s="18">
        <v>0</v>
      </c>
      <c r="M21" s="18">
        <v>0</v>
      </c>
      <c r="N21" s="18">
        <v>0</v>
      </c>
      <c r="O21" s="18">
        <v>0</v>
      </c>
      <c r="P21" s="18">
        <v>38500</v>
      </c>
    </row>
    <row r="22" spans="1:16" s="4" customFormat="1" ht="24.75" customHeight="1">
      <c r="A22" s="13" t="s">
        <v>42</v>
      </c>
      <c r="B22" s="14"/>
      <c r="C22" s="14"/>
      <c r="D22" s="14"/>
      <c r="E22" s="14"/>
      <c r="F22" s="15" t="s">
        <v>39</v>
      </c>
      <c r="G22" s="16" t="s">
        <v>16</v>
      </c>
      <c r="H22" s="16" t="s">
        <v>35</v>
      </c>
      <c r="I22" s="17" t="s">
        <v>43</v>
      </c>
      <c r="J22" s="18" t="s">
        <v>19</v>
      </c>
      <c r="K22" s="19" t="s">
        <v>44</v>
      </c>
      <c r="L22" s="18">
        <v>0</v>
      </c>
      <c r="M22" s="18">
        <v>0</v>
      </c>
      <c r="N22" s="18">
        <v>0</v>
      </c>
      <c r="O22" s="18">
        <v>0</v>
      </c>
      <c r="P22" s="18">
        <v>35000</v>
      </c>
    </row>
    <row r="23" spans="1:16" s="4" customFormat="1" ht="24.75" customHeight="1">
      <c r="A23" s="13" t="s">
        <v>45</v>
      </c>
      <c r="B23" s="14"/>
      <c r="C23" s="14"/>
      <c r="D23" s="14"/>
      <c r="E23" s="14"/>
      <c r="F23" s="15" t="s">
        <v>123</v>
      </c>
      <c r="G23" s="16" t="s">
        <v>16</v>
      </c>
      <c r="H23" s="16" t="s">
        <v>47</v>
      </c>
      <c r="I23" s="17" t="s">
        <v>48</v>
      </c>
      <c r="J23" s="21" t="s">
        <v>19</v>
      </c>
      <c r="K23" s="22" t="s">
        <v>49</v>
      </c>
      <c r="L23" s="21">
        <v>0</v>
      </c>
      <c r="M23" s="21">
        <v>0</v>
      </c>
      <c r="N23" s="21">
        <v>0</v>
      </c>
      <c r="O23" s="21">
        <v>0</v>
      </c>
      <c r="P23" s="21">
        <v>30000</v>
      </c>
    </row>
    <row r="24" spans="1:16" s="23" customFormat="1" ht="24.75" customHeight="1">
      <c r="A24" s="25" t="s">
        <v>50</v>
      </c>
      <c r="B24" s="26"/>
      <c r="C24" s="26"/>
      <c r="D24" s="26"/>
      <c r="E24" s="26"/>
      <c r="F24" s="27" t="s">
        <v>46</v>
      </c>
      <c r="G24" s="28" t="s">
        <v>16</v>
      </c>
      <c r="H24" s="28" t="s">
        <v>47</v>
      </c>
      <c r="I24" s="29" t="s">
        <v>51</v>
      </c>
      <c r="J24" s="30" t="s">
        <v>19</v>
      </c>
      <c r="K24" s="31" t="s">
        <v>52</v>
      </c>
      <c r="L24" s="30">
        <v>0</v>
      </c>
      <c r="M24" s="30">
        <v>0</v>
      </c>
      <c r="N24" s="30">
        <f>12228.52</f>
        <v>12228.52</v>
      </c>
      <c r="O24" s="30">
        <f>908.85+2164.77+1</f>
        <v>3074.62</v>
      </c>
      <c r="P24" s="30">
        <f>N24-O24</f>
        <v>9153.9000000000015</v>
      </c>
    </row>
    <row r="25" spans="1:16" s="23" customFormat="1" ht="24.75" customHeight="1">
      <c r="A25" s="25" t="s">
        <v>54</v>
      </c>
      <c r="B25" s="26"/>
      <c r="C25" s="26"/>
      <c r="D25" s="26"/>
      <c r="E25" s="26"/>
      <c r="F25" s="27" t="s">
        <v>46</v>
      </c>
      <c r="G25" s="28" t="s">
        <v>16</v>
      </c>
      <c r="H25" s="28" t="s">
        <v>47</v>
      </c>
      <c r="I25" s="29" t="s">
        <v>55</v>
      </c>
      <c r="J25" s="30" t="s">
        <v>19</v>
      </c>
      <c r="K25" s="31" t="s">
        <v>56</v>
      </c>
      <c r="L25" s="30">
        <v>0</v>
      </c>
      <c r="M25" s="30">
        <v>0</v>
      </c>
      <c r="N25" s="30">
        <v>12228.52</v>
      </c>
      <c r="O25" s="30">
        <f>908.85+2164.77+1</f>
        <v>3074.62</v>
      </c>
      <c r="P25" s="30">
        <f t="shared" ref="P25:P32" si="0">N25-O25</f>
        <v>9153.9000000000015</v>
      </c>
    </row>
    <row r="26" spans="1:16" s="23" customFormat="1" ht="24.75" customHeight="1">
      <c r="A26" s="25" t="s">
        <v>114</v>
      </c>
      <c r="B26" s="26"/>
      <c r="C26" s="26"/>
      <c r="D26" s="26"/>
      <c r="E26" s="26"/>
      <c r="F26" s="27" t="s">
        <v>46</v>
      </c>
      <c r="G26" s="28" t="s">
        <v>16</v>
      </c>
      <c r="H26" s="28" t="s">
        <v>47</v>
      </c>
      <c r="I26" s="29" t="s">
        <v>115</v>
      </c>
      <c r="J26" s="30" t="s">
        <v>19</v>
      </c>
      <c r="K26" s="32" t="s">
        <v>117</v>
      </c>
      <c r="L26" s="30">
        <v>0</v>
      </c>
      <c r="M26" s="30">
        <v>0</v>
      </c>
      <c r="N26" s="30">
        <f>7548.59</f>
        <v>7548.59</v>
      </c>
      <c r="O26" s="30">
        <f>875.61+939.06+1</f>
        <v>1815.67</v>
      </c>
      <c r="P26" s="30">
        <f t="shared" si="0"/>
        <v>5732.92</v>
      </c>
    </row>
    <row r="27" spans="1:16" s="23" customFormat="1" ht="24.75" customHeight="1">
      <c r="A27" s="25" t="s">
        <v>113</v>
      </c>
      <c r="B27" s="26"/>
      <c r="C27" s="26"/>
      <c r="D27" s="26"/>
      <c r="E27" s="26"/>
      <c r="F27" s="27" t="s">
        <v>46</v>
      </c>
      <c r="G27" s="28" t="s">
        <v>16</v>
      </c>
      <c r="H27" s="28" t="s">
        <v>47</v>
      </c>
      <c r="I27" s="29" t="s">
        <v>60</v>
      </c>
      <c r="J27" s="30" t="s">
        <v>19</v>
      </c>
      <c r="K27" s="32" t="s">
        <v>116</v>
      </c>
      <c r="L27" s="30">
        <v>0</v>
      </c>
      <c r="M27" s="30">
        <v>0</v>
      </c>
      <c r="N27" s="30">
        <f>12228.52+63.87</f>
        <v>12292.390000000001</v>
      </c>
      <c r="O27" s="30">
        <f>908.85+2164.77+1</f>
        <v>3074.62</v>
      </c>
      <c r="P27" s="30">
        <f t="shared" si="0"/>
        <v>9217.77</v>
      </c>
    </row>
    <row r="28" spans="1:16" s="23" customFormat="1" ht="24.75" customHeight="1">
      <c r="A28" s="25" t="s">
        <v>112</v>
      </c>
      <c r="B28" s="26"/>
      <c r="C28" s="26"/>
      <c r="D28" s="26"/>
      <c r="E28" s="26"/>
      <c r="F28" s="27" t="s">
        <v>46</v>
      </c>
      <c r="G28" s="28" t="s">
        <v>16</v>
      </c>
      <c r="H28" s="28" t="s">
        <v>47</v>
      </c>
      <c r="I28" s="29" t="s">
        <v>53</v>
      </c>
      <c r="J28" s="30" t="s">
        <v>19</v>
      </c>
      <c r="K28" s="32" t="s">
        <v>118</v>
      </c>
      <c r="L28" s="30">
        <v>0</v>
      </c>
      <c r="M28" s="30">
        <v>0</v>
      </c>
      <c r="N28" s="30">
        <f>11373.35</f>
        <v>11373.35</v>
      </c>
      <c r="O28" s="30">
        <f>908.85+1981.73+1</f>
        <v>2891.58</v>
      </c>
      <c r="P28" s="30">
        <f t="shared" si="0"/>
        <v>8481.77</v>
      </c>
    </row>
    <row r="29" spans="1:16" s="23" customFormat="1" ht="24.75" customHeight="1">
      <c r="A29" s="25" t="s">
        <v>57</v>
      </c>
      <c r="B29" s="26"/>
      <c r="C29" s="26"/>
      <c r="D29" s="26"/>
      <c r="E29" s="26"/>
      <c r="F29" s="27" t="s">
        <v>46</v>
      </c>
      <c r="G29" s="28" t="s">
        <v>16</v>
      </c>
      <c r="H29" s="28" t="s">
        <v>47</v>
      </c>
      <c r="I29" s="29" t="s">
        <v>58</v>
      </c>
      <c r="J29" s="30" t="s">
        <v>19</v>
      </c>
      <c r="K29" s="31" t="s">
        <v>59</v>
      </c>
      <c r="L29" s="30">
        <v>0</v>
      </c>
      <c r="M29" s="30">
        <v>0</v>
      </c>
      <c r="N29" s="30">
        <f>12228.52+823.28</f>
        <v>13051.800000000001</v>
      </c>
      <c r="O29" s="30">
        <f>908.85+2443.31+1</f>
        <v>3353.16</v>
      </c>
      <c r="P29" s="30">
        <f t="shared" si="0"/>
        <v>9698.6400000000012</v>
      </c>
    </row>
    <row r="30" spans="1:16" s="23" customFormat="1" ht="24.75" customHeight="1">
      <c r="A30" s="25" t="s">
        <v>61</v>
      </c>
      <c r="B30" s="26"/>
      <c r="C30" s="26"/>
      <c r="D30" s="26"/>
      <c r="E30" s="26"/>
      <c r="F30" s="27" t="s">
        <v>46</v>
      </c>
      <c r="G30" s="28" t="s">
        <v>16</v>
      </c>
      <c r="H30" s="28" t="s">
        <v>47</v>
      </c>
      <c r="I30" s="29" t="s">
        <v>62</v>
      </c>
      <c r="J30" s="30" t="s">
        <v>19</v>
      </c>
      <c r="K30" s="31" t="s">
        <v>63</v>
      </c>
      <c r="L30" s="30">
        <v>0</v>
      </c>
      <c r="M30" s="30">
        <v>0</v>
      </c>
      <c r="N30" s="30">
        <f>12228.52</f>
        <v>12228.52</v>
      </c>
      <c r="O30" s="30">
        <f>908.85+2216.9+1</f>
        <v>3126.75</v>
      </c>
      <c r="P30" s="30">
        <f t="shared" si="0"/>
        <v>9101.77</v>
      </c>
    </row>
    <row r="31" spans="1:16" s="23" customFormat="1" ht="24.75" customHeight="1">
      <c r="A31" s="25" t="s">
        <v>64</v>
      </c>
      <c r="B31" s="26"/>
      <c r="C31" s="26"/>
      <c r="D31" s="26"/>
      <c r="E31" s="26"/>
      <c r="F31" s="27" t="s">
        <v>46</v>
      </c>
      <c r="G31" s="28" t="s">
        <v>16</v>
      </c>
      <c r="H31" s="28" t="s">
        <v>47</v>
      </c>
      <c r="I31" s="29" t="s">
        <v>65</v>
      </c>
      <c r="J31" s="30" t="s">
        <v>19</v>
      </c>
      <c r="K31" s="31" t="s">
        <v>66</v>
      </c>
      <c r="L31" s="30">
        <v>0</v>
      </c>
      <c r="M31" s="30">
        <v>0</v>
      </c>
      <c r="N31" s="30">
        <f>12228.52</f>
        <v>12228.52</v>
      </c>
      <c r="O31" s="30">
        <f>908.85+2216.9</f>
        <v>3125.75</v>
      </c>
      <c r="P31" s="30">
        <f t="shared" si="0"/>
        <v>9102.77</v>
      </c>
    </row>
    <row r="32" spans="1:16" s="23" customFormat="1" ht="24.75" customHeight="1">
      <c r="A32" s="25" t="s">
        <v>67</v>
      </c>
      <c r="B32" s="26"/>
      <c r="C32" s="26"/>
      <c r="D32" s="26"/>
      <c r="E32" s="26"/>
      <c r="F32" s="27" t="s">
        <v>46</v>
      </c>
      <c r="G32" s="28" t="s">
        <v>16</v>
      </c>
      <c r="H32" s="28" t="s">
        <v>47</v>
      </c>
      <c r="I32" s="29" t="s">
        <v>68</v>
      </c>
      <c r="J32" s="30" t="s">
        <v>19</v>
      </c>
      <c r="K32" s="31" t="s">
        <v>69</v>
      </c>
      <c r="L32" s="30">
        <v>0</v>
      </c>
      <c r="M32" s="30">
        <v>0</v>
      </c>
      <c r="N32" s="30">
        <f>7548.59+1790.62</f>
        <v>9339.2099999999991</v>
      </c>
      <c r="O32" s="30">
        <f>908.85+1422.34+1</f>
        <v>2332.19</v>
      </c>
      <c r="P32" s="30">
        <f t="shared" si="0"/>
        <v>7007.0199999999986</v>
      </c>
    </row>
    <row r="33" spans="1:16" s="24" customFormat="1" ht="24.75" customHeight="1">
      <c r="A33" s="33" t="s">
        <v>129</v>
      </c>
      <c r="B33" s="34"/>
      <c r="C33" s="34"/>
      <c r="D33" s="34"/>
      <c r="E33" s="34"/>
      <c r="F33" s="27" t="s">
        <v>46</v>
      </c>
      <c r="G33" s="28" t="s">
        <v>16</v>
      </c>
      <c r="H33" s="28" t="s">
        <v>47</v>
      </c>
      <c r="I33" s="29" t="s">
        <v>127</v>
      </c>
      <c r="J33" s="30" t="s">
        <v>19</v>
      </c>
      <c r="K33" s="35" t="s">
        <v>130</v>
      </c>
      <c r="L33" s="30">
        <f>10994.24+379.11+3664.75+126.37</f>
        <v>15164.470000000001</v>
      </c>
      <c r="M33" s="30">
        <v>0</v>
      </c>
      <c r="N33" s="21">
        <f>379.11</f>
        <v>379.11</v>
      </c>
      <c r="O33" s="21">
        <f>3035.33+11220.29+908.85</f>
        <v>15164.470000000001</v>
      </c>
      <c r="P33" s="30">
        <f>L33+N33-O33</f>
        <v>379.11000000000058</v>
      </c>
    </row>
    <row r="34" spans="1:16" s="4" customFormat="1" ht="24.75" customHeight="1">
      <c r="A34" s="13" t="s">
        <v>103</v>
      </c>
      <c r="B34" s="14"/>
      <c r="C34" s="14"/>
      <c r="D34" s="14"/>
      <c r="E34" s="14"/>
      <c r="F34" s="15" t="s">
        <v>82</v>
      </c>
      <c r="G34" s="16" t="s">
        <v>133</v>
      </c>
      <c r="H34" s="16" t="s">
        <v>47</v>
      </c>
      <c r="I34" s="17" t="s">
        <v>128</v>
      </c>
      <c r="J34" s="18" t="s">
        <v>81</v>
      </c>
      <c r="K34" s="20" t="s">
        <v>104</v>
      </c>
      <c r="L34" s="18">
        <f>VLOOKUP($A34,[1]Sheet!$B$1:$Q$45,11,FALSE)</f>
        <v>0</v>
      </c>
      <c r="M34" s="18">
        <f>VLOOKUP($A34,[1]Sheet!$B$1:$Q$45,11,FALSE)</f>
        <v>0</v>
      </c>
      <c r="N34" s="18" t="e">
        <f>VLOOKUP($A34,[2]Sheet!$A$1:$F$49,5,FALSE)</f>
        <v>#N/A</v>
      </c>
      <c r="O34" s="18" t="e">
        <f>VLOOKUP($A34,[2]Sheet!$A$1:$F$49,4,FALSE)*-1</f>
        <v>#N/A</v>
      </c>
      <c r="P34" s="18" t="e">
        <f>+M34+N34-O34</f>
        <v>#N/A</v>
      </c>
    </row>
    <row r="35" spans="1:16" s="4" customFormat="1" ht="24.75" customHeight="1">
      <c r="A35" s="13" t="s">
        <v>90</v>
      </c>
      <c r="B35" s="14"/>
      <c r="C35" s="14"/>
      <c r="D35" s="14"/>
      <c r="E35" s="14"/>
      <c r="F35" s="15" t="s">
        <v>82</v>
      </c>
      <c r="G35" s="16" t="s">
        <v>133</v>
      </c>
      <c r="H35" s="16" t="s">
        <v>47</v>
      </c>
      <c r="I35" s="17" t="s">
        <v>93</v>
      </c>
      <c r="J35" s="18" t="s">
        <v>81</v>
      </c>
      <c r="K35" s="19" t="s">
        <v>91</v>
      </c>
      <c r="L35" s="18">
        <v>0</v>
      </c>
      <c r="M35" s="18">
        <v>0</v>
      </c>
      <c r="N35" s="18">
        <v>10800</v>
      </c>
      <c r="O35" s="18">
        <v>2680.77</v>
      </c>
      <c r="P35" s="18">
        <f t="shared" ref="P35:P47" si="1">+M35+N35-O35</f>
        <v>8119.23</v>
      </c>
    </row>
    <row r="36" spans="1:16" s="4" customFormat="1" ht="24.75" customHeight="1">
      <c r="A36" s="13" t="s">
        <v>94</v>
      </c>
      <c r="B36" s="14"/>
      <c r="C36" s="14"/>
      <c r="D36" s="14"/>
      <c r="E36" s="14"/>
      <c r="F36" s="15" t="s">
        <v>82</v>
      </c>
      <c r="G36" s="16" t="s">
        <v>133</v>
      </c>
      <c r="H36" s="16" t="s">
        <v>47</v>
      </c>
      <c r="I36" s="17" t="s">
        <v>65</v>
      </c>
      <c r="J36" s="18" t="s">
        <v>81</v>
      </c>
      <c r="K36" s="20" t="s">
        <v>121</v>
      </c>
      <c r="L36" s="18">
        <v>0</v>
      </c>
      <c r="M36" s="18">
        <v>0</v>
      </c>
      <c r="N36" s="18">
        <v>10500</v>
      </c>
      <c r="O36" s="18">
        <v>2650.41</v>
      </c>
      <c r="P36" s="18">
        <f t="shared" si="1"/>
        <v>7849.59</v>
      </c>
    </row>
    <row r="37" spans="1:16" s="4" customFormat="1" ht="24.75" customHeight="1">
      <c r="A37" s="13" t="s">
        <v>83</v>
      </c>
      <c r="B37" s="14"/>
      <c r="C37" s="14"/>
      <c r="D37" s="14"/>
      <c r="E37" s="14"/>
      <c r="F37" s="15" t="s">
        <v>82</v>
      </c>
      <c r="G37" s="16" t="s">
        <v>133</v>
      </c>
      <c r="H37" s="16" t="s">
        <v>47</v>
      </c>
      <c r="I37" s="17" t="s">
        <v>84</v>
      </c>
      <c r="J37" s="18" t="s">
        <v>81</v>
      </c>
      <c r="K37" s="19" t="s">
        <v>85</v>
      </c>
      <c r="L37" s="18">
        <f>VLOOKUP($A37,[1]Sheet!$B$1:$Q$45,11,FALSE)</f>
        <v>0</v>
      </c>
      <c r="M37" s="18">
        <f>VLOOKUP($A37,[1]Sheet!$B$1:$Q$45,11,FALSE)</f>
        <v>0</v>
      </c>
      <c r="N37" s="18" t="e">
        <f>VLOOKUP($A37,[2]Sheet!$A$1:$F$49,5,FALSE)</f>
        <v>#N/A</v>
      </c>
      <c r="O37" s="18" t="e">
        <f>VLOOKUP($A37,[2]Sheet!$A$1:$F$49,4,FALSE)*-1</f>
        <v>#N/A</v>
      </c>
      <c r="P37" s="18" t="e">
        <f t="shared" si="1"/>
        <v>#N/A</v>
      </c>
    </row>
    <row r="38" spans="1:16" s="4" customFormat="1" ht="24.75" customHeight="1">
      <c r="A38" s="13" t="s">
        <v>87</v>
      </c>
      <c r="B38" s="14"/>
      <c r="C38" s="14"/>
      <c r="D38" s="14"/>
      <c r="E38" s="14"/>
      <c r="F38" s="15" t="s">
        <v>82</v>
      </c>
      <c r="G38" s="16" t="s">
        <v>133</v>
      </c>
      <c r="H38" s="16" t="s">
        <v>47</v>
      </c>
      <c r="I38" s="17" t="s">
        <v>86</v>
      </c>
      <c r="J38" s="18" t="s">
        <v>81</v>
      </c>
      <c r="K38" s="19" t="s">
        <v>88</v>
      </c>
      <c r="L38" s="18">
        <f>VLOOKUP($A38,[1]Sheet!$B$1:$Q$45,11,FALSE)</f>
        <v>0</v>
      </c>
      <c r="M38" s="18">
        <f>VLOOKUP($A38,[1]Sheet!$B$1:$Q$45,11,FALSE)</f>
        <v>0</v>
      </c>
      <c r="N38" s="18" t="e">
        <f>VLOOKUP($A38,[2]Sheet!$A$1:$F$49,5,FALSE)</f>
        <v>#N/A</v>
      </c>
      <c r="O38" s="18" t="e">
        <f>VLOOKUP($A38,[2]Sheet!$A$1:$F$49,4,FALSE)*-1</f>
        <v>#N/A</v>
      </c>
      <c r="P38" s="18" t="e">
        <f t="shared" si="1"/>
        <v>#N/A</v>
      </c>
    </row>
    <row r="39" spans="1:16" s="4" customFormat="1" ht="24.75" customHeight="1">
      <c r="A39" s="13" t="s">
        <v>140</v>
      </c>
      <c r="B39" s="14"/>
      <c r="C39" s="14"/>
      <c r="D39" s="14"/>
      <c r="E39" s="14"/>
      <c r="F39" s="15" t="s">
        <v>82</v>
      </c>
      <c r="G39" s="16" t="s">
        <v>133</v>
      </c>
      <c r="H39" s="16" t="s">
        <v>47</v>
      </c>
      <c r="I39" s="17" t="s">
        <v>89</v>
      </c>
      <c r="J39" s="18" t="s">
        <v>81</v>
      </c>
      <c r="K39" s="20" t="s">
        <v>141</v>
      </c>
      <c r="L39" s="18">
        <v>0</v>
      </c>
      <c r="M39" s="18">
        <v>0</v>
      </c>
      <c r="N39" s="18" t="e">
        <f>VLOOKUP($A39,[2]Sheet!$A$1:$F$49,5,FALSE)</f>
        <v>#N/A</v>
      </c>
      <c r="O39" s="18" t="e">
        <f>VLOOKUP($A39,[2]Sheet!$A$1:$F$49,4,FALSE)*-1</f>
        <v>#N/A</v>
      </c>
      <c r="P39" s="18" t="e">
        <f t="shared" si="1"/>
        <v>#N/A</v>
      </c>
    </row>
    <row r="40" spans="1:16" s="4" customFormat="1" ht="24.75" customHeight="1">
      <c r="A40" s="13" t="s">
        <v>124</v>
      </c>
      <c r="B40" s="14"/>
      <c r="C40" s="14"/>
      <c r="D40" s="14"/>
      <c r="E40" s="14"/>
      <c r="F40" s="15" t="s">
        <v>82</v>
      </c>
      <c r="G40" s="16" t="s">
        <v>133</v>
      </c>
      <c r="H40" s="16" t="s">
        <v>47</v>
      </c>
      <c r="I40" s="17" t="s">
        <v>92</v>
      </c>
      <c r="J40" s="18" t="s">
        <v>81</v>
      </c>
      <c r="K40" s="20" t="s">
        <v>125</v>
      </c>
      <c r="L40" s="18">
        <v>0</v>
      </c>
      <c r="M40" s="18">
        <v>0</v>
      </c>
      <c r="N40" s="18">
        <v>7426.22</v>
      </c>
      <c r="O40" s="18">
        <v>1788.6</v>
      </c>
      <c r="P40" s="18">
        <f t="shared" si="1"/>
        <v>5637.6200000000008</v>
      </c>
    </row>
    <row r="41" spans="1:16" s="4" customFormat="1" ht="24.75" customHeight="1">
      <c r="A41" s="13" t="s">
        <v>95</v>
      </c>
      <c r="B41" s="14"/>
      <c r="C41" s="14"/>
      <c r="D41" s="14"/>
      <c r="E41" s="14"/>
      <c r="F41" s="15" t="s">
        <v>82</v>
      </c>
      <c r="G41" s="16" t="s">
        <v>133</v>
      </c>
      <c r="H41" s="16" t="s">
        <v>47</v>
      </c>
      <c r="I41" s="17" t="s">
        <v>96</v>
      </c>
      <c r="J41" s="18" t="s">
        <v>81</v>
      </c>
      <c r="K41" s="20" t="s">
        <v>97</v>
      </c>
      <c r="L41" s="18">
        <f>VLOOKUP($A41,[1]Sheet!$B$1:$Q$45,11,FALSE)</f>
        <v>0</v>
      </c>
      <c r="M41" s="18">
        <f>VLOOKUP($A41,[1]Sheet!$B$1:$Q$45,11,FALSE)</f>
        <v>0</v>
      </c>
      <c r="N41" s="18" t="e">
        <f>VLOOKUP($A41,[2]Sheet!$A$1:$F$49,5,FALSE)</f>
        <v>#N/A</v>
      </c>
      <c r="O41" s="18" t="e">
        <f>VLOOKUP($A41,[2]Sheet!$A$1:$F$49,4,FALSE)*-1</f>
        <v>#N/A</v>
      </c>
      <c r="P41" s="18" t="e">
        <f t="shared" si="1"/>
        <v>#N/A</v>
      </c>
    </row>
    <row r="42" spans="1:16" s="4" customFormat="1" ht="24.75" customHeight="1">
      <c r="A42" s="13" t="s">
        <v>106</v>
      </c>
      <c r="B42" s="14"/>
      <c r="C42" s="14"/>
      <c r="D42" s="14"/>
      <c r="E42" s="14"/>
      <c r="F42" s="15" t="s">
        <v>82</v>
      </c>
      <c r="G42" s="16" t="s">
        <v>133</v>
      </c>
      <c r="H42" s="16" t="s">
        <v>47</v>
      </c>
      <c r="I42" s="17" t="s">
        <v>98</v>
      </c>
      <c r="J42" s="18" t="s">
        <v>81</v>
      </c>
      <c r="K42" s="20" t="s">
        <v>108</v>
      </c>
      <c r="L42" s="18">
        <f>VLOOKUP($A42,[1]Sheet!$B$1:$Q$45,11,FALSE)</f>
        <v>0</v>
      </c>
      <c r="M42" s="18">
        <f>VLOOKUP($A42,[1]Sheet!$B$1:$Q$45,11,FALSE)</f>
        <v>0</v>
      </c>
      <c r="N42" s="18" t="e">
        <f>VLOOKUP($A42,[2]Sheet!$A$1:$F$49,5,FALSE)</f>
        <v>#N/A</v>
      </c>
      <c r="O42" s="18" t="e">
        <f>VLOOKUP($A42,[2]Sheet!$A$1:$F$49,4,FALSE)*-1</f>
        <v>#N/A</v>
      </c>
      <c r="P42" s="18" t="e">
        <f t="shared" si="1"/>
        <v>#N/A</v>
      </c>
    </row>
    <row r="43" spans="1:16" s="4" customFormat="1" ht="24.75" customHeight="1">
      <c r="A43" s="13" t="s">
        <v>120</v>
      </c>
      <c r="B43" s="14"/>
      <c r="C43" s="14"/>
      <c r="D43" s="14"/>
      <c r="E43" s="14"/>
      <c r="F43" s="15" t="s">
        <v>82</v>
      </c>
      <c r="G43" s="16" t="s">
        <v>133</v>
      </c>
      <c r="H43" s="16" t="s">
        <v>47</v>
      </c>
      <c r="I43" s="17" t="s">
        <v>122</v>
      </c>
      <c r="J43" s="18" t="s">
        <v>81</v>
      </c>
      <c r="K43" s="20" t="s">
        <v>126</v>
      </c>
      <c r="L43" s="18">
        <v>0</v>
      </c>
      <c r="M43" s="18">
        <v>0</v>
      </c>
      <c r="N43" s="18">
        <v>6299.73</v>
      </c>
      <c r="O43" s="18">
        <v>1292.3399999999999</v>
      </c>
      <c r="P43" s="18">
        <f t="shared" si="1"/>
        <v>5007.3899999999994</v>
      </c>
    </row>
    <row r="44" spans="1:16" s="4" customFormat="1" ht="24.75" customHeight="1">
      <c r="A44" s="13" t="s">
        <v>131</v>
      </c>
      <c r="B44" s="14"/>
      <c r="C44" s="14"/>
      <c r="D44" s="14"/>
      <c r="E44" s="14"/>
      <c r="F44" s="15" t="s">
        <v>82</v>
      </c>
      <c r="G44" s="16" t="s">
        <v>133</v>
      </c>
      <c r="H44" s="16" t="s">
        <v>47</v>
      </c>
      <c r="I44" s="17" t="s">
        <v>107</v>
      </c>
      <c r="J44" s="18" t="s">
        <v>81</v>
      </c>
      <c r="K44" s="20" t="s">
        <v>132</v>
      </c>
      <c r="L44" s="18">
        <f>VLOOKUP($A44,[1]Sheet!$B$1:$Q$45,11,FALSE)</f>
        <v>0</v>
      </c>
      <c r="M44" s="18">
        <f>VLOOKUP($A44,[1]Sheet!$B$1:$Q$45,11,FALSE)</f>
        <v>0</v>
      </c>
      <c r="N44" s="18" t="e">
        <f>VLOOKUP($A44,[2]Sheet!$A$1:$F$49,5,FALSE)</f>
        <v>#N/A</v>
      </c>
      <c r="O44" s="18" t="e">
        <f>VLOOKUP($A44,[2]Sheet!$A$1:$F$49,4,FALSE)*-1</f>
        <v>#N/A</v>
      </c>
      <c r="P44" s="18" t="e">
        <f t="shared" si="1"/>
        <v>#N/A</v>
      </c>
    </row>
    <row r="45" spans="1:16" s="4" customFormat="1" ht="24.75" customHeight="1">
      <c r="A45" s="13" t="s">
        <v>110</v>
      </c>
      <c r="B45" s="14"/>
      <c r="C45" s="14"/>
      <c r="D45" s="14"/>
      <c r="E45" s="14"/>
      <c r="F45" s="15" t="s">
        <v>82</v>
      </c>
      <c r="G45" s="16" t="s">
        <v>133</v>
      </c>
      <c r="H45" s="16" t="s">
        <v>47</v>
      </c>
      <c r="I45" s="17" t="s">
        <v>109</v>
      </c>
      <c r="J45" s="18" t="s">
        <v>81</v>
      </c>
      <c r="K45" s="20" t="s">
        <v>111</v>
      </c>
      <c r="L45" s="18">
        <v>4199.83</v>
      </c>
      <c r="M45" s="18">
        <f>VLOOKUP($A45,[1]Sheet!$B$1:$Q$45,11,FALSE)</f>
        <v>0</v>
      </c>
      <c r="N45" s="18" t="e">
        <f>VLOOKUP($A45,[2]Sheet!$A$1:$F$49,5,FALSE)-L45</f>
        <v>#N/A</v>
      </c>
      <c r="O45" s="18" t="e">
        <f>-VLOOKUP($A45,[2]Sheet!$A$1:$F$49,4,FALSE)-3622.23</f>
        <v>#N/A</v>
      </c>
      <c r="P45" s="18" t="e">
        <f>L45+M45+N45-O45</f>
        <v>#N/A</v>
      </c>
    </row>
    <row r="46" spans="1:16" s="4" customFormat="1" ht="24.75" customHeight="1">
      <c r="A46" s="13" t="s">
        <v>134</v>
      </c>
      <c r="B46" s="14"/>
      <c r="C46" s="14"/>
      <c r="D46" s="14"/>
      <c r="E46" s="14"/>
      <c r="F46" s="15" t="s">
        <v>82</v>
      </c>
      <c r="G46" s="16" t="s">
        <v>133</v>
      </c>
      <c r="H46" s="16" t="s">
        <v>47</v>
      </c>
      <c r="I46" s="17" t="s">
        <v>135</v>
      </c>
      <c r="J46" s="18" t="s">
        <v>81</v>
      </c>
      <c r="K46" s="20" t="s">
        <v>136</v>
      </c>
      <c r="L46" s="18">
        <f>VLOOKUP($A46,[1]Sheet!$B$1:$Q$45,11,FALSE)</f>
        <v>0</v>
      </c>
      <c r="M46" s="18">
        <f>VLOOKUP($A46,[1]Sheet!$B$1:$Q$45,11,FALSE)</f>
        <v>0</v>
      </c>
      <c r="N46" s="18" t="e">
        <f>VLOOKUP($A46,[2]Sheet!$A$1:$F$49,5,FALSE)</f>
        <v>#N/A</v>
      </c>
      <c r="O46" s="18" t="e">
        <f>VLOOKUP($A46,[2]Sheet!$A$1:$F$49,4,FALSE)*-1</f>
        <v>#N/A</v>
      </c>
      <c r="P46" s="18" t="e">
        <f t="shared" si="1"/>
        <v>#N/A</v>
      </c>
    </row>
    <row r="47" spans="1:16" s="4" customFormat="1" ht="24.75" customHeight="1">
      <c r="A47" s="13" t="s">
        <v>137</v>
      </c>
      <c r="B47" s="14"/>
      <c r="C47" s="14"/>
      <c r="D47" s="14"/>
      <c r="E47" s="14"/>
      <c r="F47" s="15" t="s">
        <v>82</v>
      </c>
      <c r="G47" s="16" t="s">
        <v>133</v>
      </c>
      <c r="H47" s="16" t="s">
        <v>47</v>
      </c>
      <c r="I47" s="17" t="s">
        <v>138</v>
      </c>
      <c r="J47" s="18" t="s">
        <v>81</v>
      </c>
      <c r="K47" s="20" t="s">
        <v>139</v>
      </c>
      <c r="L47" s="18">
        <f>VLOOKUP($A47,[1]Sheet!$B$1:$Q$45,11,FALSE)</f>
        <v>0</v>
      </c>
      <c r="M47" s="18">
        <f>VLOOKUP($A47,[1]Sheet!$B$1:$Q$45,11,FALSE)</f>
        <v>0</v>
      </c>
      <c r="N47" s="18" t="e">
        <f>VLOOKUP($A47,[2]Sheet!$A$1:$F$49,5,FALSE)</f>
        <v>#N/A</v>
      </c>
      <c r="O47" s="18" t="e">
        <f>VLOOKUP($A47,[2]Sheet!$A$1:$F$49,4,FALSE)*-1</f>
        <v>#N/A</v>
      </c>
      <c r="P47" s="18" t="e">
        <f t="shared" si="1"/>
        <v>#N/A</v>
      </c>
    </row>
    <row r="48" spans="1:16" s="4" customFormat="1" ht="24.75" customHeight="1">
      <c r="A48" s="2"/>
      <c r="B48" s="1"/>
      <c r="C48" s="1"/>
      <c r="D48" s="1"/>
      <c r="E48" s="1"/>
      <c r="F48" s="2"/>
      <c r="G48" s="2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4.75" customHeight="1">
      <c r="A49" s="10" t="s">
        <v>70</v>
      </c>
      <c r="B49" s="1"/>
      <c r="C49" s="1"/>
      <c r="D49" s="1" t="s">
        <v>119</v>
      </c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4.75" customHeight="1">
      <c r="A50" s="10" t="s">
        <v>71</v>
      </c>
      <c r="B50" s="1"/>
      <c r="C50" s="1"/>
      <c r="D50" s="1"/>
      <c r="E50" s="1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4.75" customHeight="1">
      <c r="A51" s="11" t="s">
        <v>72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4.75" customHeight="1">
      <c r="A52" s="11" t="s">
        <v>73</v>
      </c>
      <c r="B52" s="1"/>
      <c r="C52" s="1"/>
      <c r="D52" s="1"/>
      <c r="E52" s="1"/>
      <c r="F52" s="1"/>
      <c r="G52" s="1"/>
      <c r="H52" s="2"/>
      <c r="I52" s="3"/>
      <c r="J52" s="1"/>
      <c r="K52" s="1"/>
      <c r="L52" s="1"/>
      <c r="M52" s="1"/>
      <c r="N52" s="1"/>
      <c r="O52" s="1"/>
      <c r="P52" s="1"/>
    </row>
    <row r="53" spans="1:16" s="4" customFormat="1" ht="24.75" customHeight="1">
      <c r="A53" s="11" t="s">
        <v>74</v>
      </c>
      <c r="B53" s="1"/>
      <c r="C53" s="1"/>
      <c r="D53" s="1"/>
      <c r="E53" s="1"/>
      <c r="F53" s="1"/>
      <c r="G53" s="1"/>
      <c r="H53" s="2"/>
      <c r="I53" s="3"/>
      <c r="J53" s="1"/>
      <c r="K53" s="12" t="s">
        <v>80</v>
      </c>
      <c r="L53" s="39">
        <f ca="1">TODAY()</f>
        <v>45359</v>
      </c>
      <c r="M53" s="39"/>
      <c r="N53" s="1"/>
      <c r="O53" s="1"/>
      <c r="P53" s="1"/>
    </row>
    <row r="54" spans="1:16" s="4" customFormat="1" ht="24.75" customHeight="1">
      <c r="A54" s="11" t="s">
        <v>75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4.75" customHeight="1">
      <c r="A55" s="11" t="s">
        <v>76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4.75" customHeight="1">
      <c r="A56" s="11" t="s">
        <v>79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>
      <c r="A57" s="11" t="s">
        <v>105</v>
      </c>
      <c r="B57" s="1"/>
      <c r="C57" s="1"/>
      <c r="D57" s="1"/>
      <c r="E57" s="1"/>
      <c r="F57" s="1"/>
      <c r="G57" s="1"/>
      <c r="H57" s="2"/>
      <c r="I57" s="3"/>
      <c r="J57" s="1"/>
      <c r="K57" s="1"/>
      <c r="L57" s="1"/>
      <c r="M57" s="1"/>
      <c r="N57" s="1"/>
      <c r="O57" s="1"/>
      <c r="P57" s="1"/>
    </row>
    <row r="58" spans="1:16" s="4" customFormat="1" ht="24.75" customHeight="1">
      <c r="A58" s="11" t="s">
        <v>100</v>
      </c>
      <c r="B58" s="1"/>
      <c r="C58" s="1"/>
      <c r="D58" s="1"/>
      <c r="E58" s="1"/>
      <c r="F58" s="1"/>
      <c r="G58" s="1"/>
      <c r="H58" s="2"/>
      <c r="I58" s="3"/>
      <c r="J58" s="1"/>
      <c r="K58" s="1"/>
      <c r="L58" s="1"/>
      <c r="M58" s="1"/>
      <c r="N58" s="1"/>
      <c r="O58" s="1"/>
      <c r="P58" s="1"/>
    </row>
    <row r="60" spans="1:16" s="4" customFormat="1" ht="24.75" customHeight="1">
      <c r="A60" s="5" t="s">
        <v>77</v>
      </c>
      <c r="B60" s="1"/>
      <c r="C60" s="1"/>
      <c r="D60" s="1"/>
      <c r="E60" s="1"/>
      <c r="F60" s="2"/>
      <c r="G60" s="2"/>
      <c r="H60" s="2"/>
      <c r="I60" s="3"/>
      <c r="J60" s="1"/>
      <c r="K60" s="1"/>
      <c r="L60" s="1"/>
      <c r="M60" s="1"/>
      <c r="N60" s="1"/>
      <c r="O60" s="1"/>
      <c r="P60" s="1"/>
    </row>
  </sheetData>
  <autoFilter ref="A10:P47">
    <filterColumn colId="0" showButton="0"/>
    <filterColumn colId="1" showButton="0"/>
    <filterColumn colId="2" showButton="0"/>
    <filterColumn colId="3" showButton="0"/>
  </autoFilter>
  <mergeCells count="3">
    <mergeCell ref="A10:E10"/>
    <mergeCell ref="A3:P3"/>
    <mergeCell ref="L53:M53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8" r:id="rId11"/>
    <hyperlink ref="K41" r:id="rId12"/>
    <hyperlink ref="K18" r:id="rId13" display="jorge.faco@igh.com.br"/>
    <hyperlink ref="K17" r:id="rId14" display="geraldo.brito@igh.org.br"/>
    <hyperlink ref="K34" r:id="rId15"/>
    <hyperlink ref="K42" r:id="rId16"/>
    <hyperlink ref="K47" r:id="rId17"/>
    <hyperlink ref="K27" r:id="rId18"/>
    <hyperlink ref="K26" r:id="rId19"/>
    <hyperlink ref="K28" r:id="rId20"/>
    <hyperlink ref="K36" r:id="rId21"/>
    <hyperlink ref="K40" r:id="rId22"/>
    <hyperlink ref="K44" r:id="rId23"/>
    <hyperlink ref="K33" r:id="rId24"/>
    <hyperlink ref="K45" r:id="rId25"/>
    <hyperlink ref="K46" r:id="rId26"/>
    <hyperlink ref="K39" r:id="rId27"/>
  </hyperlinks>
  <printOptions horizontalCentered="1"/>
  <pageMargins left="0.19685039370078741" right="0.19685039370078741" top="0.39370078740157483" bottom="0.19685039370078741" header="0" footer="0"/>
  <pageSetup paperSize="9" scale="45" fitToHeight="0" pageOrder="overThenDown" orientation="landscape" useFirstPageNumber="1" r:id="rId28"/>
  <ignoredErrors>
    <ignoredError sqref="F29 F32 F24 F25 F30 F31" numberStoredAsText="1"/>
  </ignoredErrors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2024-03-08T17:17:01Z</cp:lastPrinted>
  <dcterms:created xsi:type="dcterms:W3CDTF">2022-01-25T16:42:27Z</dcterms:created>
  <dcterms:modified xsi:type="dcterms:W3CDTF">2024-03-08T17:24:07Z</dcterms:modified>
</cp:coreProperties>
</file>