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4\"/>
    </mc:Choice>
  </mc:AlternateContent>
  <bookViews>
    <workbookView xWindow="0" yWindow="0" windowWidth="20490" windowHeight="7335"/>
  </bookViews>
  <sheets>
    <sheet name="SINTÉTICO DE DESPESAS NO MÊS" sheetId="1" r:id="rId1"/>
    <sheet name="SINTÉTICO DESPESAS PAGAS" sheetId="2" r:id="rId2"/>
    <sheet name="ANALÍTICO DESPESAS PAGAS" sheetId="3" r:id="rId3"/>
  </sheets>
  <externalReferences>
    <externalReference r:id="rId4"/>
  </externalReferences>
  <definedNames>
    <definedName name="_xlnm._FilterDatabase" localSheetId="2" hidden="1">'ANALÍTICO DESPESAS PAGAS'!$B$17:$J$101</definedName>
    <definedName name="_xlnm.Print_Area" localSheetId="2">'ANALÍTICO DESPESAS PAGAS'!$B$17:$J$101</definedName>
    <definedName name="_xlnm.Print_Area" localSheetId="0">'SINTÉTICO DE DESPESAS NO MÊS'!$A$1:$E$39</definedName>
    <definedName name="_xlnm.Print_Area" localSheetId="1">'SINTÉTICO DESPESAS PAGAS'!$A$1:$F$50</definedName>
    <definedName name="_xlnm.Print_Titles" localSheetId="2">'ANALÍTICO DESPESAS PAGAS'!$17:$17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3" l="1"/>
  <c r="I100" i="3"/>
  <c r="I99" i="3"/>
  <c r="I98" i="3"/>
  <c r="H98" i="3"/>
  <c r="I97" i="3"/>
  <c r="H97" i="3"/>
  <c r="I96" i="3"/>
  <c r="H96" i="3"/>
  <c r="I95" i="3"/>
  <c r="I94" i="3"/>
  <c r="I93" i="3"/>
  <c r="I92" i="3"/>
  <c r="I91" i="3"/>
  <c r="I90" i="3"/>
  <c r="I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I81" i="3"/>
  <c r="I80" i="3"/>
  <c r="I79" i="3"/>
  <c r="I78" i="3"/>
  <c r="I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H52" i="3"/>
  <c r="I51" i="3"/>
  <c r="H51" i="3"/>
  <c r="I50" i="3"/>
  <c r="H50" i="3"/>
  <c r="I49" i="3"/>
  <c r="I48" i="3"/>
  <c r="I47" i="3"/>
  <c r="I46" i="3"/>
  <c r="H46" i="3"/>
  <c r="I45" i="3"/>
  <c r="H45" i="3"/>
  <c r="I44" i="3"/>
  <c r="H44" i="3"/>
  <c r="I43" i="3"/>
  <c r="I42" i="3"/>
  <c r="I41" i="3"/>
  <c r="I40" i="3"/>
  <c r="H40" i="3"/>
  <c r="I39" i="3"/>
  <c r="H39" i="3"/>
  <c r="I38" i="3"/>
  <c r="H38" i="3"/>
  <c r="I37" i="3"/>
  <c r="I36" i="3"/>
  <c r="I35" i="3"/>
  <c r="I34" i="3"/>
  <c r="I33" i="3"/>
  <c r="I32" i="3"/>
  <c r="H32" i="3"/>
  <c r="I31" i="3"/>
  <c r="H31" i="3"/>
  <c r="I30" i="3"/>
  <c r="H30" i="3"/>
  <c r="I29" i="3"/>
  <c r="I28" i="3"/>
  <c r="I27" i="3"/>
  <c r="I26" i="3"/>
  <c r="I25" i="3"/>
  <c r="I24" i="3"/>
  <c r="H24" i="3"/>
  <c r="I23" i="3"/>
  <c r="D30" i="2" s="1"/>
  <c r="H23" i="3"/>
  <c r="I22" i="3"/>
  <c r="H22" i="3"/>
  <c r="I21" i="3"/>
  <c r="I20" i="3"/>
  <c r="H20" i="3"/>
  <c r="I19" i="3"/>
  <c r="D28" i="2" s="1"/>
  <c r="H19" i="3"/>
  <c r="I18" i="3"/>
  <c r="H18" i="3"/>
  <c r="C47" i="2"/>
  <c r="D44" i="2"/>
  <c r="D43" i="2"/>
  <c r="D35" i="2"/>
  <c r="D29" i="2"/>
  <c r="D21" i="2"/>
  <c r="D30" i="1"/>
  <c r="D26" i="1"/>
  <c r="D32" i="1" s="1"/>
  <c r="D24" i="1"/>
  <c r="D31" i="1" l="1"/>
  <c r="D34" i="1" s="1"/>
  <c r="D24" i="2"/>
  <c r="D33" i="1"/>
  <c r="D25" i="2"/>
  <c r="D22" i="2"/>
  <c r="D45" i="2"/>
  <c r="D47" i="2" s="1"/>
  <c r="D46" i="2"/>
  <c r="D19" i="2"/>
  <c r="D27" i="2"/>
  <c r="D23" i="2"/>
  <c r="D26" i="2"/>
  <c r="D20" i="2"/>
  <c r="D31" i="2" l="1"/>
  <c r="D37" i="2" l="1"/>
  <c r="D38" i="2"/>
  <c r="D36" i="2"/>
  <c r="D39" i="2" s="1"/>
</calcChain>
</file>

<file path=xl/sharedStrings.xml><?xml version="1.0" encoding="utf-8"?>
<sst xmlns="http://schemas.openxmlformats.org/spreadsheetml/2006/main" count="392" uniqueCount="205">
  <si>
    <t>DESPESAS ADMINISTRATIVAS QUANDO OS E UNIDADE GERIDA SE SITUAREM EM LOCALIDADES DIVERSAS</t>
  </si>
  <si>
    <r>
      <rPr>
        <b/>
        <sz val="10"/>
        <color indexed="8"/>
        <rFont val="Arial"/>
        <family val="2"/>
      </rPr>
      <t>NOME DA OSS:</t>
    </r>
    <r>
      <rPr>
        <sz val="10"/>
        <color indexed="8"/>
        <rFont val="Arial"/>
        <family val="2"/>
      </rPr>
      <t xml:space="preserve"> IGH - INSTITUTO DE GESTÃO E HUMANIZAÇÃO</t>
    </r>
  </si>
  <si>
    <r>
      <rPr>
        <b/>
        <sz val="10"/>
        <color indexed="8"/>
        <rFont val="Arial"/>
        <family val="2"/>
      </rPr>
      <t>NOME DA UNIDADE:</t>
    </r>
    <r>
      <rPr>
        <sz val="10"/>
        <color indexed="8"/>
        <rFont val="Arial"/>
        <family val="2"/>
      </rPr>
      <t xml:space="preserve"> ESCRITÓRIO REGIONAL DE GOIÁS - ERG</t>
    </r>
  </si>
  <si>
    <t>CNPJ:</t>
  </si>
  <si>
    <t>11.858.570/0017-09</t>
  </si>
  <si>
    <t>MÊS/ANO:</t>
  </si>
  <si>
    <t>DEMINSTRATIVO SINTÉTICO DAS DESPESAS ADMINISTRATIVAS INCORRIDAS NO MÊS</t>
  </si>
  <si>
    <t>CONTA CONTÁBIL</t>
  </si>
  <si>
    <t>DESPESA</t>
  </si>
  <si>
    <t>VALOR</t>
  </si>
  <si>
    <t>4.02.01</t>
  </si>
  <si>
    <t>Despesas com Pessoal</t>
  </si>
  <si>
    <t>4.02.02</t>
  </si>
  <si>
    <t>Servicos de Terceiros</t>
  </si>
  <si>
    <t>4.02.03</t>
  </si>
  <si>
    <t>Aluguéis</t>
  </si>
  <si>
    <t>4.02.04</t>
  </si>
  <si>
    <t>Tributos, Taxas e Contribuições</t>
  </si>
  <si>
    <t>4.02.05.01</t>
  </si>
  <si>
    <t>Despesas de Viagens</t>
  </si>
  <si>
    <t>4.02.05.03</t>
  </si>
  <si>
    <t>Despesas Gerais</t>
  </si>
  <si>
    <t>4.02.05.07</t>
  </si>
  <si>
    <t>Concessionárias (água, luz e telefone)</t>
  </si>
  <si>
    <t>4.04.02</t>
  </si>
  <si>
    <t>Despesas Financeiras</t>
  </si>
  <si>
    <t>TOTAL</t>
  </si>
  <si>
    <t>Fonte: Balancete</t>
  </si>
  <si>
    <t>RATEIO DAS DESPESAS ADMINISTRATIVAS INCORRIDAS NO MÊS</t>
  </si>
  <si>
    <t>UNIDADE</t>
  </si>
  <si>
    <t>PERCENTUAL</t>
  </si>
  <si>
    <t>HEMU</t>
  </si>
  <si>
    <t>HEAPA</t>
  </si>
  <si>
    <t>HEMNSL</t>
  </si>
  <si>
    <t>ASSINATURA DO RESPONSÁVEL:</t>
  </si>
  <si>
    <t>DEMONSTRATIVO SINTÉTICO DAS DESPESAS ADMINISTRATIVAS PAGAS NO MÊS</t>
  </si>
  <si>
    <t>Pessoal</t>
  </si>
  <si>
    <t>Serviços</t>
  </si>
  <si>
    <t>Materiais</t>
  </si>
  <si>
    <t>Outras Saídas</t>
  </si>
  <si>
    <t>Rescisões Trabalhistas</t>
  </si>
  <si>
    <t>Despesas com Viagens</t>
  </si>
  <si>
    <t>Encargos sobre Folha de Pagamento</t>
  </si>
  <si>
    <t>Passagens e Hospedagens</t>
  </si>
  <si>
    <t>TOTAL (GASTOS)</t>
  </si>
  <si>
    <t>Fonte: Extrato bancário</t>
  </si>
  <si>
    <t>RATEIO DAS DESPESAS ADMINISTRATIVAS PAGAS NO MÊS</t>
  </si>
  <si>
    <t>RATEIO</t>
  </si>
  <si>
    <t>(A) TOTAL (GASTOS RATEADOS)</t>
  </si>
  <si>
    <t>DEMONSTRATIVO SINTÉTICO DAS RECEITAS PROVENIENTE DAS UNIDADES GERIDAS</t>
  </si>
  <si>
    <t>Limite 3%</t>
  </si>
  <si>
    <t>(B) TOTAL (TRANSFERÊNCIAS)</t>
  </si>
  <si>
    <t>DEMONSTRATIVO ANALÍTICO DAS DESPESAS E DAS RECEITAS ADMINISTRATIVAS PAGAS NO MÊS</t>
  </si>
  <si>
    <t>Competência</t>
  </si>
  <si>
    <t>Documento</t>
  </si>
  <si>
    <t>Credor</t>
  </si>
  <si>
    <t>CNPJ/CPF</t>
  </si>
  <si>
    <t>Banco</t>
  </si>
  <si>
    <t>Baixa</t>
  </si>
  <si>
    <t>Vlr Original</t>
  </si>
  <si>
    <t>Vlr Baixado</t>
  </si>
  <si>
    <t>Classificação da despesa</t>
  </si>
  <si>
    <t>Natureza Financeira</t>
  </si>
  <si>
    <t>INSTITUTO DE GESTAO E HUMANIZACAO</t>
  </si>
  <si>
    <t>11.858.570/0004-86</t>
  </si>
  <si>
    <t>Transferência HEAPA</t>
  </si>
  <si>
    <t>11.858.570/0002-14</t>
  </si>
  <si>
    <t>Transferência HEMU</t>
  </si>
  <si>
    <t>11.858.570/0005-67</t>
  </si>
  <si>
    <t>Transferência HEMNSL</t>
  </si>
  <si>
    <t>5938</t>
  </si>
  <si>
    <t>ERG - GOIAS</t>
  </si>
  <si>
    <t>Salarios e Ordenados</t>
  </si>
  <si>
    <t>5965</t>
  </si>
  <si>
    <t>INSTITUTO DE GESTAO E HUMANIZACAO IGH HMI</t>
  </si>
  <si>
    <t>0000000571/01</t>
  </si>
  <si>
    <t>SIGEVALDO SANTANA DE JESUS - ME</t>
  </si>
  <si>
    <t>26.749.520/0001-95</t>
  </si>
  <si>
    <t>Serviço de Gestão e Administração</t>
  </si>
  <si>
    <t>0000000170/01</t>
  </si>
  <si>
    <t>J SOBRAL SERVIÇOS ADMNISTRATIVOS LTDA</t>
  </si>
  <si>
    <t>40.147.908/0001-47</t>
  </si>
  <si>
    <t>2217415858-A</t>
  </si>
  <si>
    <t>SANEAMENTO DE GOIAS S/A</t>
  </si>
  <si>
    <t>01.616.929/0001-02</t>
  </si>
  <si>
    <t>Agua e Esgoto</t>
  </si>
  <si>
    <t>2622</t>
  </si>
  <si>
    <t>CAIXA ECONOMICA FEDERAL</t>
  </si>
  <si>
    <t>00.360.305/0001-04</t>
  </si>
  <si>
    <t>FGTS</t>
  </si>
  <si>
    <t>012024</t>
  </si>
  <si>
    <t xml:space="preserve">PREFEITURA MUNICIPAL DE GOIANIA </t>
  </si>
  <si>
    <t>01.612.092/0001-23</t>
  </si>
  <si>
    <t>ISS</t>
  </si>
  <si>
    <t>1614607051</t>
  </si>
  <si>
    <t>Taxas e Emolumentos</t>
  </si>
  <si>
    <t>0000103106-A</t>
  </si>
  <si>
    <t>NEW WAY LTDA - EPP</t>
  </si>
  <si>
    <t>03.721.661/0001-02</t>
  </si>
  <si>
    <t>Aluguel de Imóveis</t>
  </si>
  <si>
    <t>000010310601</t>
  </si>
  <si>
    <t>FABIO TEIXEIRA</t>
  </si>
  <si>
    <t>026.614.201-00</t>
  </si>
  <si>
    <t>27218</t>
  </si>
  <si>
    <t>CONSELHO REGIONAL DE MEDICINA</t>
  </si>
  <si>
    <t>01.010.446/0001-60</t>
  </si>
  <si>
    <t>0000003194/01</t>
  </si>
  <si>
    <t>SB TRAVEL VIAGENS E TURISMO LTDA</t>
  </si>
  <si>
    <t>11.028.785/0001-27</t>
  </si>
  <si>
    <t>0000045314-A</t>
  </si>
  <si>
    <t>0000000728/01</t>
  </si>
  <si>
    <t>DECONT SERVICOS DE CONTABILIDADE LTDA</t>
  </si>
  <si>
    <t>17.605.430/0001-30</t>
  </si>
  <si>
    <t>0058485962-A</t>
  </si>
  <si>
    <t>CLARO S.A.</t>
  </si>
  <si>
    <t>40.432.544/0436-28</t>
  </si>
  <si>
    <t>Telefone</t>
  </si>
  <si>
    <t>0000238837-A</t>
  </si>
  <si>
    <t>PAPELARIA DINAMICA LTDA</t>
  </si>
  <si>
    <t>00.063.719/0003-33</t>
  </si>
  <si>
    <t>Materiais de Expediente</t>
  </si>
  <si>
    <t>2931</t>
  </si>
  <si>
    <t>STS SINDICATO TRAB SERV SAUDE REDE PRIVADA DE GOIANIA E CIDADES VIZINHA</t>
  </si>
  <si>
    <t>26.619.254/0001-86</t>
  </si>
  <si>
    <t>111790</t>
  </si>
  <si>
    <t>SECRETARIA DA RECEITA FEDERAL DO BRASIL</t>
  </si>
  <si>
    <t>00.394.460/0058-87</t>
  </si>
  <si>
    <t>Serviços Advocaticios</t>
  </si>
  <si>
    <t>112105</t>
  </si>
  <si>
    <t>101242</t>
  </si>
  <si>
    <t>112106</t>
  </si>
  <si>
    <t>0000000561/01</t>
  </si>
  <si>
    <t>CONDIAS CONSULTORIA EMPRESARIAL LTDA</t>
  </si>
  <si>
    <t>32.186.158/0001-94</t>
  </si>
  <si>
    <t>0000013919-A</t>
  </si>
  <si>
    <t>APN - PROCESSAMENTO DE DADOS E SOLUCOES EM INTERNET LTDA</t>
  </si>
  <si>
    <t>07.895.690/0001-33</t>
  </si>
  <si>
    <t>0000014436-A</t>
  </si>
  <si>
    <t>0000014928-A</t>
  </si>
  <si>
    <t>0000014929-A</t>
  </si>
  <si>
    <t>0000000069/01</t>
  </si>
  <si>
    <t>LY CONSULTORIA EM COMUNICAÇÃO E TECNOLOGIA LTDA</t>
  </si>
  <si>
    <t>38.479.962/0001-48</t>
  </si>
  <si>
    <t>Serviço de Manutenção Software/Hardware</t>
  </si>
  <si>
    <t>0000006800/01</t>
  </si>
  <si>
    <t>GASPARI TREINAMENTO LTDA - ME</t>
  </si>
  <si>
    <t>13.466.179/0001-19</t>
  </si>
  <si>
    <t>Outros Serviços</t>
  </si>
  <si>
    <t>112107</t>
  </si>
  <si>
    <t>101922</t>
  </si>
  <si>
    <t>0000008855/01</t>
  </si>
  <si>
    <t>JRV SERVICOS LTDA - ME</t>
  </si>
  <si>
    <t>08.208.805/0001-37</t>
  </si>
  <si>
    <t>0000002213/01</t>
  </si>
  <si>
    <t>JADOC GESTAO DOCUMENTAL SEGURA EIRELI</t>
  </si>
  <si>
    <t>12.656.949/0001-23</t>
  </si>
  <si>
    <t>841819</t>
  </si>
  <si>
    <t>0000000010/01</t>
  </si>
  <si>
    <t>MURICY SOCIEDADE INDIVIDUAL DE ADVOCACIA</t>
  </si>
  <si>
    <t>51.752.651/0001-79</t>
  </si>
  <si>
    <t>2235</t>
  </si>
  <si>
    <t>IRRF S/FOLHA</t>
  </si>
  <si>
    <t>0000000047/01</t>
  </si>
  <si>
    <t>ADVICE GROUP OUTSOURCING CONTABIL LTDA</t>
  </si>
  <si>
    <t>36.517.634/0001-63</t>
  </si>
  <si>
    <t>0000000015/01</t>
  </si>
  <si>
    <t>ACDIAS CONSULTORIA EM GESTAO LTDA</t>
  </si>
  <si>
    <t>48.668.742/0001-16</t>
  </si>
  <si>
    <t>0000009000/01</t>
  </si>
  <si>
    <t>A ASSISTEC - CHAVEIRO E CARIMBOS LTDA</t>
  </si>
  <si>
    <t>01.483.459/0001-56</t>
  </si>
  <si>
    <t>Despesas com Unidade</t>
  </si>
  <si>
    <t>0000005598-A</t>
  </si>
  <si>
    <t>0000012187/01</t>
  </si>
  <si>
    <t>CHAVEIRO BOUGAINVILLE LTDA - ME</t>
  </si>
  <si>
    <t>05.444.743/0001-74</t>
  </si>
  <si>
    <t>1948</t>
  </si>
  <si>
    <t>INSTITUTO NACIONAL DO SEGURO SOCIAL</t>
  </si>
  <si>
    <t>29.979.036/0001-40</t>
  </si>
  <si>
    <t>INSS S/FOLHA</t>
  </si>
  <si>
    <t>BRADESCO S/A</t>
  </si>
  <si>
    <t>tarifas bancárias</t>
  </si>
  <si>
    <t>15903</t>
  </si>
  <si>
    <t>Rescisões</t>
  </si>
  <si>
    <t>0000000895-A</t>
  </si>
  <si>
    <t>VERTER INTERMEDIACOES COMERCIAIS LTDA</t>
  </si>
  <si>
    <t>23.845.109/0001-25</t>
  </si>
  <si>
    <t>Materiais de Limpeza</t>
  </si>
  <si>
    <t>0000011743/01</t>
  </si>
  <si>
    <t>INSTITUTO DE PROMOCAO HUMANA, APRENDIZAGEM E CULTURA</t>
  </si>
  <si>
    <t>11.595.331/0001-38</t>
  </si>
  <si>
    <t>2542405303225</t>
  </si>
  <si>
    <t>SECRETARIA DE ESTADO DA FAZENDA-GO</t>
  </si>
  <si>
    <t>01.409.655/0001-80</t>
  </si>
  <si>
    <t>Despesas Brindes, Eventos e Publicações</t>
  </si>
  <si>
    <t>0000005611-A</t>
  </si>
  <si>
    <t>Despesas Gerais de Viagem</t>
  </si>
  <si>
    <t>0000001194-A</t>
  </si>
  <si>
    <t>3173646 :</t>
  </si>
  <si>
    <t>0000011888/01</t>
  </si>
  <si>
    <t>0000720681-A</t>
  </si>
  <si>
    <t>UP BRASIL ADMINISTRACAO E SERVICOS LTDA.</t>
  </si>
  <si>
    <t>02.959.392/0001-46</t>
  </si>
  <si>
    <t>Vale Transporte</t>
  </si>
  <si>
    <t>Férias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</si>
</sst>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\-yy;@"/>
    <numFmt numFmtId="165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Liberation Sans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u/>
      <sz val="12"/>
      <color rgb="FF222222"/>
      <name val="Arial"/>
      <family val="2"/>
    </font>
    <font>
      <sz val="12"/>
      <color rgb="FF222222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" fontId="5" fillId="0" borderId="0" xfId="2" applyNumberFormat="1" applyFont="1" applyAlignment="1">
      <alignment horizontal="left" vertical="center"/>
    </xf>
    <xf numFmtId="17" fontId="5" fillId="0" borderId="0" xfId="2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5" fillId="0" borderId="1" xfId="0" applyFont="1" applyBorder="1" applyAlignment="1"/>
    <xf numFmtId="165" fontId="5" fillId="0" borderId="4" xfId="1" applyFont="1" applyBorder="1" applyAlignment="1">
      <alignment horizontal="left" wrapText="1"/>
    </xf>
    <xf numFmtId="0" fontId="0" fillId="0" borderId="5" xfId="0" applyBorder="1"/>
    <xf numFmtId="0" fontId="5" fillId="0" borderId="6" xfId="0" applyFont="1" applyBorder="1" applyAlignment="1"/>
    <xf numFmtId="165" fontId="5" fillId="0" borderId="5" xfId="1" applyFont="1" applyBorder="1" applyAlignment="1">
      <alignment horizontal="left" wrapText="1"/>
    </xf>
    <xf numFmtId="4" fontId="8" fillId="3" borderId="1" xfId="0" applyNumberFormat="1" applyFont="1" applyFill="1" applyBorder="1" applyAlignment="1">
      <alignment horizontal="center" wrapText="1"/>
    </xf>
    <xf numFmtId="4" fontId="8" fillId="3" borderId="3" xfId="0" applyNumberFormat="1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11" fillId="0" borderId="0" xfId="0" applyFont="1" applyBorder="1" applyAlignment="1">
      <alignment horizontal="left"/>
    </xf>
    <xf numFmtId="40" fontId="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Alignment="1">
      <alignment horizontal="left"/>
    </xf>
    <xf numFmtId="40" fontId="8" fillId="0" borderId="0" xfId="0" applyNumberFormat="1" applyFont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9" fontId="5" fillId="0" borderId="4" xfId="0" applyNumberFormat="1" applyFont="1" applyBorder="1" applyAlignment="1">
      <alignment horizontal="center" wrapText="1"/>
    </xf>
    <xf numFmtId="165" fontId="5" fillId="0" borderId="4" xfId="1" applyFont="1" applyBorder="1" applyAlignment="1">
      <alignment horizontal="right"/>
    </xf>
    <xf numFmtId="4" fontId="8" fillId="3" borderId="4" xfId="0" applyNumberFormat="1" applyFont="1" applyFill="1" applyBorder="1" applyAlignment="1">
      <alignment horizontal="center" wrapText="1"/>
    </xf>
    <xf numFmtId="4" fontId="8" fillId="3" borderId="3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/>
    <xf numFmtId="165" fontId="5" fillId="0" borderId="3" xfId="1" applyFont="1" applyBorder="1" applyAlignment="1">
      <alignment horizontal="left" wrapText="1"/>
    </xf>
    <xf numFmtId="0" fontId="5" fillId="0" borderId="3" xfId="0" applyFont="1" applyBorder="1" applyAlignment="1"/>
    <xf numFmtId="4" fontId="8" fillId="3" borderId="8" xfId="0" applyNumberFormat="1" applyFont="1" applyFill="1" applyBorder="1" applyAlignment="1">
      <alignment horizontal="center" wrapText="1"/>
    </xf>
    <xf numFmtId="40" fontId="5" fillId="0" borderId="0" xfId="0" applyNumberFormat="1" applyFont="1" applyAlignment="1">
      <alignment horizontal="left" wrapText="1"/>
    </xf>
    <xf numFmtId="40" fontId="12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wrapText="1"/>
    </xf>
    <xf numFmtId="4" fontId="0" fillId="0" borderId="0" xfId="0" applyNumberFormat="1"/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9" fillId="2" borderId="9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5" fontId="5" fillId="4" borderId="4" xfId="1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wrapText="1"/>
    </xf>
    <xf numFmtId="4" fontId="8" fillId="4" borderId="4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/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 applyProtection="1">
      <alignment horizontal="center" vertical="center" wrapText="1" readingOrder="1"/>
    </xf>
    <xf numFmtId="49" fontId="16" fillId="5" borderId="12" xfId="0" applyNumberFormat="1" applyFont="1" applyFill="1" applyBorder="1" applyAlignment="1" applyProtection="1">
      <alignment horizontal="center" vertical="center" readingOrder="1"/>
    </xf>
    <xf numFmtId="164" fontId="16" fillId="6" borderId="12" xfId="0" applyNumberFormat="1" applyFont="1" applyFill="1" applyBorder="1" applyAlignment="1" applyProtection="1">
      <alignment horizontal="left" vertical="center" readingOrder="1"/>
    </xf>
    <xf numFmtId="49" fontId="16" fillId="6" borderId="12" xfId="0" applyNumberFormat="1" applyFont="1" applyFill="1" applyBorder="1" applyAlignment="1" applyProtection="1">
      <alignment horizontal="left" vertical="center" readingOrder="1"/>
    </xf>
    <xf numFmtId="0" fontId="16" fillId="6" borderId="12" xfId="0" applyNumberFormat="1" applyFont="1" applyFill="1" applyBorder="1" applyAlignment="1" applyProtection="1">
      <alignment horizontal="center" vertical="center" readingOrder="1"/>
    </xf>
    <xf numFmtId="14" fontId="16" fillId="6" borderId="12" xfId="0" applyNumberFormat="1" applyFont="1" applyFill="1" applyBorder="1" applyAlignment="1" applyProtection="1">
      <alignment horizontal="left" vertical="center" readingOrder="1"/>
    </xf>
    <xf numFmtId="4" fontId="16" fillId="6" borderId="12" xfId="0" applyNumberFormat="1" applyFont="1" applyFill="1" applyBorder="1" applyAlignment="1" applyProtection="1">
      <alignment horizontal="right" vertical="center" readingOrder="1"/>
    </xf>
    <xf numFmtId="4" fontId="16" fillId="0" borderId="12" xfId="0" applyNumberFormat="1" applyFont="1" applyFill="1" applyBorder="1" applyAlignment="1" applyProtection="1">
      <alignment horizontal="right" vertical="center" readingOrder="1"/>
    </xf>
    <xf numFmtId="14" fontId="16" fillId="6" borderId="1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1743075</xdr:colOff>
      <xdr:row>0</xdr:row>
      <xdr:rowOff>28575</xdr:rowOff>
    </xdr:from>
    <xdr:to>
      <xdr:col>4</xdr:col>
      <xdr:colOff>428625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857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43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2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2209800</xdr:colOff>
      <xdr:row>61</xdr:row>
      <xdr:rowOff>114300</xdr:rowOff>
    </xdr:to>
    <xdr:sp macro="" textlink="">
      <xdr:nvSpPr>
        <xdr:cNvPr id="3" name="m_2619522730446145959Imagem 11" descr="https://mail.google.com/mail/u/0?ui=2&amp;ik=0f7bd6d4b8&amp;attid=0.0.5&amp;permmsgid=msg-f:1766707932290507887&amp;th=18849b81060a646f&amp;view=fimg&amp;fur=ip&amp;sz=s0-l75-ft&amp;attbid=ANGjdJ-imBcgt6AF59V4UcM0pR4cNLQrvyTZRqGkiEvrywujEvQ1JBdVahbg8HxQRuUHbTwHYoa1jyME6o2oRSF5WQx0JjG6_IPT1Tdi29LmbPpMdYdrXKy8_V4U1Ic&amp;disp=emb"/>
        <xdr:cNvSpPr>
          <a:spLocks noChangeAspect="1" noChangeArrowheads="1"/>
        </xdr:cNvSpPr>
      </xdr:nvSpPr>
      <xdr:spPr bwMode="auto">
        <a:xfrm>
          <a:off x="742950" y="9677400"/>
          <a:ext cx="22098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4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28186</xdr:colOff>
      <xdr:row>0</xdr:row>
      <xdr:rowOff>38100</xdr:rowOff>
    </xdr:from>
    <xdr:to>
      <xdr:col>4</xdr:col>
      <xdr:colOff>728954</xdr:colOff>
      <xdr:row>3</xdr:row>
      <xdr:rowOff>114300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961" y="38100"/>
          <a:ext cx="165326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104581</xdr:rowOff>
    </xdr:from>
    <xdr:to>
      <xdr:col>1</xdr:col>
      <xdr:colOff>514350</xdr:colOff>
      <xdr:row>3</xdr:row>
      <xdr:rowOff>152206</xdr:rowOff>
    </xdr:to>
    <xdr:pic>
      <xdr:nvPicPr>
        <xdr:cNvPr id="6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581"/>
          <a:ext cx="1181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38100</xdr:rowOff>
    </xdr:from>
    <xdr:to>
      <xdr:col>5</xdr:col>
      <xdr:colOff>504825</xdr:colOff>
      <xdr:row>3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8100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323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2024/2024.02%20Despesa%20Administrativa%20quando%20OS%20e%20Unidade%20Gerida%20se%20situarem%20em%20localidades%20diversas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ÉTICO DE DESPESAS NO MÊS"/>
      <sheetName val="SINTÉTICO DESPESAS PAGAS"/>
      <sheetName val="ANALÍTICO DESPESAS PAGAS"/>
      <sheetName val="TARIFAS BANCÁRIAS 01.2024"/>
      <sheetName val="TARIFAS BANCÁRIAS 02.2024"/>
      <sheetName val="DE-PARA"/>
      <sheetName val="BAS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  <row r="36">
          <cell r="A36" t="str">
            <v>Aquisição Demais Ativo Fixo</v>
          </cell>
          <cell r="B36" t="str">
            <v>Materiais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9"/>
  <sheetViews>
    <sheetView tabSelected="1" workbookViewId="0">
      <selection activeCell="D14" sqref="D14"/>
    </sheetView>
  </sheetViews>
  <sheetFormatPr defaultRowHeight="15"/>
  <cols>
    <col min="1" max="1" width="10.5703125" customWidth="1"/>
    <col min="2" max="2" width="23.28515625" bestFit="1" customWidth="1"/>
    <col min="3" max="3" width="33.28515625" bestFit="1" customWidth="1"/>
    <col min="4" max="4" width="11.28515625" bestFit="1" customWidth="1"/>
  </cols>
  <sheetData>
    <row r="5" spans="1:5" ht="32.2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45323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25.5" customHeight="1">
      <c r="B16" s="7" t="s">
        <v>6</v>
      </c>
      <c r="C16" s="8"/>
      <c r="D16" s="9"/>
    </row>
    <row r="17" spans="2:4">
      <c r="B17" s="10" t="s">
        <v>7</v>
      </c>
      <c r="C17" s="11" t="s">
        <v>8</v>
      </c>
      <c r="D17" s="12" t="s">
        <v>9</v>
      </c>
    </row>
    <row r="18" spans="2:4">
      <c r="B18" s="13" t="s">
        <v>10</v>
      </c>
      <c r="C18" s="14" t="s">
        <v>11</v>
      </c>
      <c r="D18" s="15">
        <v>269270.65000000002</v>
      </c>
    </row>
    <row r="19" spans="2:4">
      <c r="B19" s="13" t="s">
        <v>12</v>
      </c>
      <c r="C19" s="14" t="s">
        <v>13</v>
      </c>
      <c r="D19" s="15">
        <v>392778.06</v>
      </c>
    </row>
    <row r="20" spans="2:4">
      <c r="B20" s="13" t="s">
        <v>14</v>
      </c>
      <c r="C20" s="14" t="s">
        <v>15</v>
      </c>
      <c r="D20" s="15">
        <v>5624.75</v>
      </c>
    </row>
    <row r="21" spans="2:4">
      <c r="B21" s="13" t="s">
        <v>16</v>
      </c>
      <c r="C21" s="14" t="s">
        <v>17</v>
      </c>
      <c r="D21" s="15">
        <v>448.01</v>
      </c>
    </row>
    <row r="22" spans="2:4">
      <c r="B22" s="13" t="s">
        <v>18</v>
      </c>
      <c r="C22" s="14" t="s">
        <v>19</v>
      </c>
      <c r="D22" s="15">
        <v>20277.43</v>
      </c>
    </row>
    <row r="23" spans="2:4">
      <c r="B23" s="13" t="s">
        <v>20</v>
      </c>
      <c r="C23" s="14" t="s">
        <v>21</v>
      </c>
      <c r="D23" s="15">
        <v>661.9</v>
      </c>
    </row>
    <row r="24" spans="2:4">
      <c r="B24" s="13" t="s">
        <v>22</v>
      </c>
      <c r="C24" s="14" t="s">
        <v>23</v>
      </c>
      <c r="D24" s="15">
        <f>197.68+3591.57</f>
        <v>3789.25</v>
      </c>
    </row>
    <row r="25" spans="2:4">
      <c r="B25" s="16" t="s">
        <v>24</v>
      </c>
      <c r="C25" s="17" t="s">
        <v>25</v>
      </c>
      <c r="D25" s="18">
        <v>165.4</v>
      </c>
    </row>
    <row r="26" spans="2:4">
      <c r="B26" s="19" t="s">
        <v>26</v>
      </c>
      <c r="C26" s="20"/>
      <c r="D26" s="21">
        <f>SUM(D18:D25)</f>
        <v>693015.45000000007</v>
      </c>
    </row>
    <row r="27" spans="2:4">
      <c r="B27" s="22" t="s">
        <v>27</v>
      </c>
      <c r="C27" s="23"/>
      <c r="D27" s="24"/>
    </row>
    <row r="28" spans="2:4">
      <c r="B28" s="25"/>
      <c r="C28" s="26"/>
      <c r="D28" s="27"/>
    </row>
    <row r="29" spans="2:4">
      <c r="B29" s="7" t="s">
        <v>28</v>
      </c>
      <c r="C29" s="8"/>
      <c r="D29" s="9"/>
    </row>
    <row r="30" spans="2:4" ht="15" customHeight="1">
      <c r="B30" s="28" t="s">
        <v>29</v>
      </c>
      <c r="C30" s="28" t="s">
        <v>30</v>
      </c>
      <c r="D30" s="29" t="str">
        <f>D17</f>
        <v>VALOR</v>
      </c>
    </row>
    <row r="31" spans="2:4">
      <c r="B31" s="30" t="s">
        <v>31</v>
      </c>
      <c r="C31" s="31">
        <v>0.52</v>
      </c>
      <c r="D31" s="32">
        <f>$D$26*C31</f>
        <v>360368.03400000004</v>
      </c>
    </row>
    <row r="32" spans="2:4">
      <c r="B32" s="30" t="s">
        <v>32</v>
      </c>
      <c r="C32" s="31">
        <v>0.35</v>
      </c>
      <c r="D32" s="32">
        <f>$D$26*C32</f>
        <v>242555.4075</v>
      </c>
    </row>
    <row r="33" spans="1:4">
      <c r="B33" s="30" t="s">
        <v>33</v>
      </c>
      <c r="C33" s="31">
        <v>0.13</v>
      </c>
      <c r="D33" s="32">
        <f>$D$26*C33</f>
        <v>90092.008500000011</v>
      </c>
    </row>
    <row r="34" spans="1:4">
      <c r="B34" s="33" t="s">
        <v>26</v>
      </c>
      <c r="C34" s="33"/>
      <c r="D34" s="34">
        <f>SUM(D31:D33)</f>
        <v>693015.45000000007</v>
      </c>
    </row>
    <row r="38" spans="1:4">
      <c r="A38" s="35"/>
      <c r="B38" s="35"/>
      <c r="C38" s="35"/>
    </row>
    <row r="39" spans="1:4">
      <c r="A39" s="4" t="s">
        <v>34</v>
      </c>
    </row>
  </sheetData>
  <mergeCells count="4">
    <mergeCell ref="A5:E5"/>
    <mergeCell ref="B16:D16"/>
    <mergeCell ref="B26:C26"/>
    <mergeCell ref="B29:D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6"/>
  <sheetViews>
    <sheetView zoomScale="98" zoomScaleNormal="98" workbookViewId="0">
      <selection activeCell="D14" sqref="D14"/>
    </sheetView>
  </sheetViews>
  <sheetFormatPr defaultRowHeight="15"/>
  <cols>
    <col min="1" max="1" width="11.140625" customWidth="1"/>
    <col min="2" max="2" width="33.28515625" bestFit="1" customWidth="1"/>
    <col min="3" max="4" width="14.28515625" bestFit="1" customWidth="1"/>
    <col min="5" max="5" width="11.28515625" bestFit="1" customWidth="1"/>
  </cols>
  <sheetData>
    <row r="5" spans="1:5" ht="34.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45323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15" customHeight="1">
      <c r="B16" s="36" t="s">
        <v>35</v>
      </c>
      <c r="C16" s="36"/>
      <c r="D16" s="36"/>
    </row>
    <row r="17" spans="2:4">
      <c r="B17" s="36"/>
      <c r="C17" s="36"/>
      <c r="D17" s="36"/>
    </row>
    <row r="18" spans="2:4">
      <c r="B18" s="37" t="s">
        <v>8</v>
      </c>
      <c r="C18" s="37"/>
      <c r="D18" s="38" t="s">
        <v>9</v>
      </c>
    </row>
    <row r="19" spans="2:4">
      <c r="B19" s="17" t="s">
        <v>36</v>
      </c>
      <c r="C19" s="39"/>
      <c r="D19" s="40">
        <f>SUMIFS('ANALÍTICO DESPESAS PAGAS'!$H$17:$H$101,'ANALÍTICO DESPESAS PAGAS'!$I$17:$I$101,$B19,'ANALÍTICO DESPESAS PAGAS'!$F$17:$F$101,"&gt;="&amp;"01/2/2024",'ANALÍTICO DESPESAS PAGAS'!$F$17:$F$101,"&lt;="&amp;"29/2/2024")</f>
        <v>189982.49</v>
      </c>
    </row>
    <row r="20" spans="2:4">
      <c r="B20" s="14" t="s">
        <v>37</v>
      </c>
      <c r="C20" s="41"/>
      <c r="D20" s="40">
        <f>SUMIFS('ANALÍTICO DESPESAS PAGAS'!$H$17:$H$101,'ANALÍTICO DESPESAS PAGAS'!$I$17:$I$101,$B20,'ANALÍTICO DESPESAS PAGAS'!$F$17:$F$101,"&gt;="&amp;"01/2/2024",'ANALÍTICO DESPESAS PAGAS'!$F$17:$F$101,"&lt;="&amp;"29/2/2024")</f>
        <v>360833.91</v>
      </c>
    </row>
    <row r="21" spans="2:4">
      <c r="B21" s="17" t="s">
        <v>38</v>
      </c>
      <c r="C21" s="39"/>
      <c r="D21" s="40">
        <f>SUMIFS('ANALÍTICO DESPESAS PAGAS'!$H$17:$H$101,'ANALÍTICO DESPESAS PAGAS'!$I$17:$I$101,$B21,'ANALÍTICO DESPESAS PAGAS'!$F$17:$F$101,"&gt;="&amp;"01/2/2024",'ANALÍTICO DESPESAS PAGAS'!$F$17:$F$101,"&lt;="&amp;"29/2/2024")</f>
        <v>1332.8400000000001</v>
      </c>
    </row>
    <row r="22" spans="2:4">
      <c r="B22" s="17" t="s">
        <v>23</v>
      </c>
      <c r="C22" s="39"/>
      <c r="D22" s="40">
        <f>SUMIFS('ANALÍTICO DESPESAS PAGAS'!$H$17:$H$101,'ANALÍTICO DESPESAS PAGAS'!$I$17:$I$101,$B22,'ANALÍTICO DESPESAS PAGAS'!$F$17:$F$101,"&gt;="&amp;"01/2/2024",'ANALÍTICO DESPESAS PAGAS'!$F$17:$F$101,"&lt;="&amp;"29/2/2024")</f>
        <v>2553.2399999999998</v>
      </c>
    </row>
    <row r="23" spans="2:4">
      <c r="B23" s="14" t="s">
        <v>17</v>
      </c>
      <c r="C23" s="41"/>
      <c r="D23" s="40">
        <f>SUMIFS('ANALÍTICO DESPESAS PAGAS'!$H$17:$H$101,'ANALÍTICO DESPESAS PAGAS'!$I$17:$I$101,$B23,'ANALÍTICO DESPESAS PAGAS'!$F$17:$F$101,"&gt;="&amp;"01/2/2024",'ANALÍTICO DESPESAS PAGAS'!$F$17:$F$101,"&lt;="&amp;"29/2/2024")</f>
        <v>309.49</v>
      </c>
    </row>
    <row r="24" spans="2:4">
      <c r="B24" s="14" t="s">
        <v>39</v>
      </c>
      <c r="C24" s="41"/>
      <c r="D24" s="40">
        <f>SUMIFS('ANALÍTICO DESPESAS PAGAS'!$H$17:$H$101,'ANALÍTICO DESPESAS PAGAS'!$I$17:$I$101,$B24,'ANALÍTICO DESPESAS PAGAS'!$F$17:$F$101,"&gt;="&amp;"01/2/2024",'ANALÍTICO DESPESAS PAGAS'!$F$17:$F$101,"&lt;="&amp;"29/2/2024")</f>
        <v>172.66</v>
      </c>
    </row>
    <row r="25" spans="2:4">
      <c r="B25" s="14" t="s">
        <v>40</v>
      </c>
      <c r="C25" s="41"/>
      <c r="D25" s="40">
        <f>SUMIFS('ANALÍTICO DESPESAS PAGAS'!$H$17:$H$101,'ANALÍTICO DESPESAS PAGAS'!$I$17:$I$101,$B25,'ANALÍTICO DESPESAS PAGAS'!$F$17:$F$101,"&gt;="&amp;"01/2/2024",'ANALÍTICO DESPESAS PAGAS'!$F$17:$F$101,"&lt;="&amp;"29/2/2024")</f>
        <v>3815.84</v>
      </c>
    </row>
    <row r="26" spans="2:4">
      <c r="B26" s="14" t="s">
        <v>21</v>
      </c>
      <c r="C26" s="41"/>
      <c r="D26" s="40">
        <f>SUMIFS('ANALÍTICO DESPESAS PAGAS'!$H$17:$H$101,'ANALÍTICO DESPESAS PAGAS'!$I$17:$I$101,$B26,'ANALÍTICO DESPESAS PAGAS'!$F$17:$F$101,"&gt;="&amp;"01/2/2024",'ANALÍTICO DESPESAS PAGAS'!$F$17:$F$101,"&lt;="&amp;"29/2/2024")</f>
        <v>1087.9299999999998</v>
      </c>
    </row>
    <row r="27" spans="2:4">
      <c r="B27" s="14" t="s">
        <v>41</v>
      </c>
      <c r="C27" s="41"/>
      <c r="D27" s="40">
        <f>SUMIFS('ANALÍTICO DESPESAS PAGAS'!$H$17:$H$101,'ANALÍTICO DESPESAS PAGAS'!$I$17:$I$101,$B27,'ANALÍTICO DESPESAS PAGAS'!$F$17:$F$101,"&gt;="&amp;"01/2/2024",'ANALÍTICO DESPESAS PAGAS'!$F$17:$F$101,"&lt;="&amp;"29/2/2024")</f>
        <v>609</v>
      </c>
    </row>
    <row r="28" spans="2:4">
      <c r="B28" s="14" t="s">
        <v>15</v>
      </c>
      <c r="C28" s="41"/>
      <c r="D28" s="40">
        <f>SUMIFS('ANALÍTICO DESPESAS PAGAS'!$H$17:$H$101,'ANALÍTICO DESPESAS PAGAS'!$I$17:$I$101,$B28,'ANALÍTICO DESPESAS PAGAS'!$F$17:$F$101,"&gt;="&amp;"01/2/2024",'ANALÍTICO DESPESAS PAGAS'!$F$17:$F$101,"&lt;="&amp;"29/2/2024")</f>
        <v>5539.35</v>
      </c>
    </row>
    <row r="29" spans="2:4">
      <c r="B29" s="14" t="s">
        <v>42</v>
      </c>
      <c r="C29" s="41"/>
      <c r="D29" s="40">
        <f>SUMIFS('ANALÍTICO DESPESAS PAGAS'!$H$17:$H$101,'ANALÍTICO DESPESAS PAGAS'!$I$17:$I$101,$B29,'ANALÍTICO DESPESAS PAGAS'!$F$17:$F$101,"&gt;="&amp;"01/2/2024",'ANALÍTICO DESPESAS PAGAS'!$F$17:$F$101,"&lt;="&amp;"29/2/2024")</f>
        <v>15279.71</v>
      </c>
    </row>
    <row r="30" spans="2:4">
      <c r="B30" s="14" t="s">
        <v>43</v>
      </c>
      <c r="C30" s="41"/>
      <c r="D30" s="40">
        <f>SUMIFS('ANALÍTICO DESPESAS PAGAS'!$H$17:$H$101,'ANALÍTICO DESPESAS PAGAS'!$I$17:$I$101,$B30,'ANALÍTICO DESPESAS PAGAS'!$F$17:$F$101,"&gt;="&amp;"01/2/2024",'ANALÍTICO DESPESAS PAGAS'!$F$17:$F$101,"&lt;="&amp;"29/2/2024")</f>
        <v>3119.04</v>
      </c>
    </row>
    <row r="31" spans="2:4">
      <c r="B31" s="42" t="s">
        <v>44</v>
      </c>
      <c r="C31" s="42"/>
      <c r="D31" s="33">
        <f>SUM(D19:D30)</f>
        <v>584635.49999999988</v>
      </c>
    </row>
    <row r="32" spans="2:4">
      <c r="B32" s="22" t="s">
        <v>45</v>
      </c>
      <c r="C32" s="43"/>
      <c r="D32" s="44"/>
    </row>
    <row r="33" spans="2:6">
      <c r="B33" s="45"/>
      <c r="C33" s="46"/>
      <c r="D33" s="45"/>
    </row>
    <row r="34" spans="2:6" ht="15" customHeight="1">
      <c r="B34" s="36" t="s">
        <v>46</v>
      </c>
      <c r="C34" s="36"/>
      <c r="D34" s="36"/>
    </row>
    <row r="35" spans="2:6">
      <c r="B35" s="47" t="s">
        <v>29</v>
      </c>
      <c r="C35" s="47" t="s">
        <v>47</v>
      </c>
      <c r="D35" s="48" t="str">
        <f>$D$18</f>
        <v>VALOR</v>
      </c>
    </row>
    <row r="36" spans="2:6">
      <c r="B36" s="30" t="s">
        <v>31</v>
      </c>
      <c r="C36" s="31">
        <v>0.52</v>
      </c>
      <c r="D36" s="32">
        <f>D$31*$C36</f>
        <v>304010.45999999996</v>
      </c>
    </row>
    <row r="37" spans="2:6">
      <c r="B37" s="30" t="s">
        <v>32</v>
      </c>
      <c r="C37" s="31">
        <v>0.35</v>
      </c>
      <c r="D37" s="32">
        <f>D$31*$C37</f>
        <v>204622.42499999996</v>
      </c>
    </row>
    <row r="38" spans="2:6">
      <c r="B38" s="30" t="s">
        <v>33</v>
      </c>
      <c r="C38" s="31">
        <v>0.13</v>
      </c>
      <c r="D38" s="32">
        <f>D$31*$C38</f>
        <v>76002.614999999991</v>
      </c>
    </row>
    <row r="39" spans="2:6">
      <c r="B39" s="49" t="s">
        <v>48</v>
      </c>
      <c r="C39" s="49"/>
      <c r="D39" s="34">
        <f>SUM(D36:D38)</f>
        <v>584635.49999999988</v>
      </c>
      <c r="E39" s="50"/>
    </row>
    <row r="40" spans="2:6" s="53" customFormat="1">
      <c r="B40" s="51"/>
      <c r="C40" s="51"/>
      <c r="D40" s="52"/>
    </row>
    <row r="42" spans="2:6" ht="35.25" customHeight="1">
      <c r="B42" s="36" t="s">
        <v>49</v>
      </c>
      <c r="C42" s="36"/>
      <c r="D42" s="36"/>
    </row>
    <row r="43" spans="2:6">
      <c r="B43" s="54" t="s">
        <v>29</v>
      </c>
      <c r="C43" s="47" t="s">
        <v>50</v>
      </c>
      <c r="D43" s="55" t="str">
        <f>D18</f>
        <v>VALOR</v>
      </c>
    </row>
    <row r="44" spans="2:6">
      <c r="B44" s="30" t="s">
        <v>31</v>
      </c>
      <c r="C44" s="56">
        <v>355713.7</v>
      </c>
      <c r="D44" s="40">
        <f>SUMIFS('ANALÍTICO DESPESAS PAGAS'!$H$17:$H$101,'ANALÍTICO DESPESAS PAGAS'!$I$17:$I$101,$B44,'ANALÍTICO DESPESAS PAGAS'!$F$17:$F$101,"&gt;="&amp;"01/2/2024",'ANALÍTICO DESPESAS PAGAS'!$F$17:$F$101,"&lt;="&amp;"29/2/2024")</f>
        <v>301011.11</v>
      </c>
    </row>
    <row r="45" spans="2:6">
      <c r="B45" s="30" t="s">
        <v>32</v>
      </c>
      <c r="C45" s="56">
        <v>252871.77569999997</v>
      </c>
      <c r="D45" s="40">
        <f>SUMIFS('ANALÍTICO DESPESAS PAGAS'!$H$17:$H$101,'ANALÍTICO DESPESAS PAGAS'!$I$17:$I$101,$B45,'ANALÍTICO DESPESAS PAGAS'!$F$17:$F$101,"&gt;="&amp;"01/2/2024",'ANALÍTICO DESPESAS PAGAS'!$F$17:$F$101,"&lt;="&amp;"29/2/2024")</f>
        <v>202603.55000000005</v>
      </c>
    </row>
    <row r="46" spans="2:6">
      <c r="B46" s="30" t="s">
        <v>33</v>
      </c>
      <c r="C46" s="56">
        <v>88834.69</v>
      </c>
      <c r="D46" s="40">
        <f>SUMIFS('ANALÍTICO DESPESAS PAGAS'!$H$17:$H$101,'ANALÍTICO DESPESAS PAGAS'!$I$17:$I$101,$B46,'ANALÍTICO DESPESAS PAGAS'!$F$17:$F$101,"&gt;="&amp;"01/2/2024",'ANALÍTICO DESPESAS PAGAS'!$F$17:$F$101,"&lt;="&amp;"29/2/2024")</f>
        <v>75224.790000000008</v>
      </c>
    </row>
    <row r="47" spans="2:6" ht="15" customHeight="1">
      <c r="B47" s="57" t="s">
        <v>51</v>
      </c>
      <c r="C47" s="58">
        <f>SUM(C44:C46)</f>
        <v>697420.16570000001</v>
      </c>
      <c r="D47" s="34">
        <f>SUM(D44:D46)</f>
        <v>578839.45000000007</v>
      </c>
      <c r="E47" s="50"/>
    </row>
    <row r="48" spans="2:6">
      <c r="D48" s="50"/>
      <c r="F48" s="50"/>
    </row>
    <row r="49" spans="1:7">
      <c r="A49" s="4"/>
      <c r="B49" s="59"/>
      <c r="C49" s="35"/>
      <c r="D49" s="35"/>
      <c r="E49" s="35"/>
      <c r="F49" s="35"/>
      <c r="G49" s="35"/>
    </row>
    <row r="50" spans="1:7">
      <c r="A50" s="4" t="s">
        <v>34</v>
      </c>
    </row>
    <row r="52" spans="1:7">
      <c r="B52" s="60"/>
    </row>
    <row r="53" spans="1:7">
      <c r="B53" s="61"/>
    </row>
    <row r="54" spans="1:7">
      <c r="B54" s="61"/>
    </row>
    <row r="55" spans="1:7">
      <c r="B55" s="61"/>
    </row>
    <row r="56" spans="1:7">
      <c r="B56" s="61"/>
    </row>
    <row r="57" spans="1:7">
      <c r="B57" s="61"/>
    </row>
    <row r="58" spans="1:7">
      <c r="B58" s="61"/>
    </row>
    <row r="59" spans="1:7">
      <c r="B59" s="61"/>
    </row>
    <row r="60" spans="1:7">
      <c r="B60" s="61"/>
    </row>
    <row r="62" spans="1:7">
      <c r="B62" s="62"/>
    </row>
    <row r="63" spans="1:7">
      <c r="B63" s="60"/>
    </row>
    <row r="64" spans="1:7">
      <c r="B64" s="61"/>
    </row>
    <row r="65" spans="2:2">
      <c r="B65" s="61"/>
    </row>
    <row r="66" spans="2:2">
      <c r="B66" s="61"/>
    </row>
  </sheetData>
  <mergeCells count="7">
    <mergeCell ref="B42:D42"/>
    <mergeCell ref="A5:E5"/>
    <mergeCell ref="B16:D17"/>
    <mergeCell ref="B18:C18"/>
    <mergeCell ref="B31:C31"/>
    <mergeCell ref="B34:D34"/>
    <mergeCell ref="B39:C39"/>
  </mergeCells>
  <pageMargins left="0.25" right="0.25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01"/>
  <sheetViews>
    <sheetView showGridLines="0" workbookViewId="0">
      <selection activeCell="D14" sqref="D14"/>
    </sheetView>
  </sheetViews>
  <sheetFormatPr defaultRowHeight="15"/>
  <cols>
    <col min="1" max="2" width="13.28515625" bestFit="1" customWidth="1"/>
    <col min="3" max="3" width="61.140625" bestFit="1" customWidth="1"/>
    <col min="4" max="4" width="15.42578125" bestFit="1" customWidth="1"/>
    <col min="5" max="5" width="9.7109375" style="75" bestFit="1" customWidth="1"/>
    <col min="6" max="6" width="9.28515625" bestFit="1" customWidth="1"/>
    <col min="7" max="7" width="12.85546875" bestFit="1" customWidth="1"/>
    <col min="8" max="8" width="13.140625" bestFit="1" customWidth="1"/>
    <col min="9" max="9" width="27.85546875" style="75" customWidth="1"/>
    <col min="10" max="10" width="31.7109375" bestFit="1" customWidth="1"/>
  </cols>
  <sheetData>
    <row r="1" spans="1:10">
      <c r="E1"/>
      <c r="I1"/>
    </row>
    <row r="2" spans="1:10">
      <c r="E2"/>
      <c r="I2"/>
    </row>
    <row r="3" spans="1:10">
      <c r="E3"/>
      <c r="I3"/>
    </row>
    <row r="4" spans="1:10">
      <c r="E4"/>
      <c r="I4"/>
    </row>
    <row r="5" spans="1:10">
      <c r="A5" s="63" t="s">
        <v>0</v>
      </c>
      <c r="B5" s="2"/>
      <c r="E5"/>
      <c r="I5"/>
    </row>
    <row r="6" spans="1:10">
      <c r="A6" s="2"/>
      <c r="B6" s="2"/>
      <c r="E6"/>
      <c r="I6"/>
    </row>
    <row r="7" spans="1:10" s="2" customFormat="1" ht="12.75">
      <c r="A7" s="3" t="s">
        <v>1</v>
      </c>
      <c r="B7" s="3"/>
    </row>
    <row r="8" spans="1:10" s="2" customFormat="1" ht="5.25" customHeight="1">
      <c r="A8" s="3"/>
      <c r="B8" s="3"/>
    </row>
    <row r="9" spans="1:10" s="2" customFormat="1" ht="12.75">
      <c r="A9" s="3" t="s">
        <v>2</v>
      </c>
      <c r="B9" s="3"/>
    </row>
    <row r="10" spans="1:10" s="2" customFormat="1" ht="5.25" customHeight="1">
      <c r="A10" s="3"/>
      <c r="B10" s="3"/>
    </row>
    <row r="11" spans="1:10" s="2" customFormat="1" ht="12.75">
      <c r="A11" s="4" t="s">
        <v>3</v>
      </c>
      <c r="B11" s="3" t="s">
        <v>4</v>
      </c>
    </row>
    <row r="12" spans="1:10" s="2" customFormat="1" ht="5.25" customHeight="1">
      <c r="A12" s="3"/>
      <c r="B12" s="3"/>
    </row>
    <row r="13" spans="1:10" s="2" customFormat="1" ht="12.75">
      <c r="A13" s="4" t="s">
        <v>5</v>
      </c>
      <c r="B13" s="5">
        <v>45323</v>
      </c>
    </row>
    <row r="14" spans="1:10" s="2" customFormat="1" ht="12.75">
      <c r="A14" s="4"/>
      <c r="B14" s="5"/>
    </row>
    <row r="15" spans="1:10" s="2" customFormat="1" ht="12.75" customHeight="1">
      <c r="A15" s="64" t="s">
        <v>52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s="2" customFormat="1" ht="12.75">
      <c r="A16" s="4"/>
      <c r="B16" s="5"/>
    </row>
    <row r="17" spans="1:10" ht="12.75" customHeight="1">
      <c r="A17" s="66" t="s">
        <v>53</v>
      </c>
      <c r="B17" s="66" t="s">
        <v>54</v>
      </c>
      <c r="C17" s="67" t="s">
        <v>55</v>
      </c>
      <c r="D17" s="67" t="s">
        <v>56</v>
      </c>
      <c r="E17" s="67" t="s">
        <v>57</v>
      </c>
      <c r="F17" s="67" t="s">
        <v>58</v>
      </c>
      <c r="G17" s="67" t="s">
        <v>59</v>
      </c>
      <c r="H17" s="67" t="s">
        <v>60</v>
      </c>
      <c r="I17" s="67" t="s">
        <v>61</v>
      </c>
      <c r="J17" s="67" t="s">
        <v>62</v>
      </c>
    </row>
    <row r="18" spans="1:10" ht="15.75" customHeight="1">
      <c r="A18" s="68">
        <v>45324</v>
      </c>
      <c r="B18" s="69"/>
      <c r="C18" s="69" t="s">
        <v>63</v>
      </c>
      <c r="D18" s="69" t="s">
        <v>64</v>
      </c>
      <c r="E18" s="70">
        <v>2864947</v>
      </c>
      <c r="F18" s="71">
        <v>45324</v>
      </c>
      <c r="G18" s="72">
        <v>52062.9</v>
      </c>
      <c r="H18" s="73">
        <f>G18</f>
        <v>52062.9</v>
      </c>
      <c r="I18" s="74" t="str">
        <f>VLOOKUP($J18,'[1]DE-PARA'!$A$1:$B$42,2,FALSE)</f>
        <v>HEAPA</v>
      </c>
      <c r="J18" s="69" t="s">
        <v>65</v>
      </c>
    </row>
    <row r="19" spans="1:10" ht="15.75" customHeight="1">
      <c r="A19" s="68">
        <v>45324</v>
      </c>
      <c r="B19" s="69"/>
      <c r="C19" s="69" t="s">
        <v>63</v>
      </c>
      <c r="D19" s="69" t="s">
        <v>66</v>
      </c>
      <c r="E19" s="70">
        <v>2864932</v>
      </c>
      <c r="F19" s="71">
        <v>45324</v>
      </c>
      <c r="G19" s="72">
        <v>77350.59</v>
      </c>
      <c r="H19" s="73">
        <f>G19</f>
        <v>77350.59</v>
      </c>
      <c r="I19" s="74" t="str">
        <f>VLOOKUP($J19,'[1]DE-PARA'!$A$1:$B$42,2,FALSE)</f>
        <v>HEMU</v>
      </c>
      <c r="J19" s="69" t="s">
        <v>67</v>
      </c>
    </row>
    <row r="20" spans="1:10" ht="15.75" customHeight="1">
      <c r="A20" s="68">
        <v>45324</v>
      </c>
      <c r="B20" s="69"/>
      <c r="C20" s="69" t="s">
        <v>63</v>
      </c>
      <c r="D20" s="69" t="s">
        <v>68</v>
      </c>
      <c r="E20" s="70">
        <v>2894637</v>
      </c>
      <c r="F20" s="71">
        <v>45324</v>
      </c>
      <c r="G20" s="72">
        <v>19337.650000000001</v>
      </c>
      <c r="H20" s="73">
        <f>G20</f>
        <v>19337.650000000001</v>
      </c>
      <c r="I20" s="74" t="str">
        <f>VLOOKUP($J20,'[1]DE-PARA'!$A$1:$B$42,2,FALSE)</f>
        <v>HEMNSL</v>
      </c>
      <c r="J20" s="69" t="s">
        <v>69</v>
      </c>
    </row>
    <row r="21" spans="1:10" ht="15.75" customHeight="1">
      <c r="A21" s="68"/>
      <c r="B21" s="69" t="s">
        <v>70</v>
      </c>
      <c r="C21" s="69" t="s">
        <v>71</v>
      </c>
      <c r="D21" s="69" t="s">
        <v>4</v>
      </c>
      <c r="E21" s="70">
        <v>2864097</v>
      </c>
      <c r="F21" s="71">
        <v>45324</v>
      </c>
      <c r="G21" s="72">
        <v>148751.14000000001</v>
      </c>
      <c r="H21" s="73">
        <v>148751.14000000001</v>
      </c>
      <c r="I21" s="74" t="str">
        <f>VLOOKUP($J21,'[1]DE-PARA'!$A$1:$B$42,2,FALSE)</f>
        <v>Pessoal</v>
      </c>
      <c r="J21" s="69" t="s">
        <v>72</v>
      </c>
    </row>
    <row r="22" spans="1:10" ht="15.75" customHeight="1">
      <c r="A22" s="68">
        <v>45324</v>
      </c>
      <c r="B22" s="69"/>
      <c r="C22" s="69" t="s">
        <v>63</v>
      </c>
      <c r="D22" s="69" t="s">
        <v>64</v>
      </c>
      <c r="E22" s="70">
        <v>2864263</v>
      </c>
      <c r="F22" s="71">
        <v>45329</v>
      </c>
      <c r="G22" s="72">
        <v>34141.17</v>
      </c>
      <c r="H22" s="73">
        <f>G22</f>
        <v>34141.17</v>
      </c>
      <c r="I22" s="74" t="str">
        <f>VLOOKUP($J22,'[1]DE-PARA'!$A$1:$B$42,2,FALSE)</f>
        <v>HEAPA</v>
      </c>
      <c r="J22" s="69" t="s">
        <v>65</v>
      </c>
    </row>
    <row r="23" spans="1:10" ht="15.75" customHeight="1">
      <c r="A23" s="68">
        <v>45324</v>
      </c>
      <c r="B23" s="69"/>
      <c r="C23" s="69" t="s">
        <v>63</v>
      </c>
      <c r="D23" s="69" t="s">
        <v>66</v>
      </c>
      <c r="E23" s="70">
        <v>2864673</v>
      </c>
      <c r="F23" s="71">
        <v>45329</v>
      </c>
      <c r="G23" s="72">
        <v>50724.03</v>
      </c>
      <c r="H23" s="73">
        <f>G23</f>
        <v>50724.03</v>
      </c>
      <c r="I23" s="74" t="str">
        <f>VLOOKUP($J23,'[1]DE-PARA'!$A$1:$B$42,2,FALSE)</f>
        <v>HEMU</v>
      </c>
      <c r="J23" s="69" t="s">
        <v>67</v>
      </c>
    </row>
    <row r="24" spans="1:10" ht="15.75" customHeight="1">
      <c r="A24" s="68">
        <v>45324</v>
      </c>
      <c r="B24" s="69"/>
      <c r="C24" s="69" t="s">
        <v>63</v>
      </c>
      <c r="D24" s="69" t="s">
        <v>68</v>
      </c>
      <c r="E24" s="70">
        <v>2864267</v>
      </c>
      <c r="F24" s="71">
        <v>45329</v>
      </c>
      <c r="G24" s="72">
        <v>12681.01</v>
      </c>
      <c r="H24" s="73">
        <f>G24</f>
        <v>12681.01</v>
      </c>
      <c r="I24" s="74" t="str">
        <f>VLOOKUP($J24,'[1]DE-PARA'!$A$1:$B$42,2,FALSE)</f>
        <v>HEMNSL</v>
      </c>
      <c r="J24" s="69" t="s">
        <v>69</v>
      </c>
    </row>
    <row r="25" spans="1:10" ht="15.75" customHeight="1">
      <c r="A25" s="68"/>
      <c r="B25" s="69" t="s">
        <v>73</v>
      </c>
      <c r="C25" s="69" t="s">
        <v>74</v>
      </c>
      <c r="D25" s="69" t="s">
        <v>66</v>
      </c>
      <c r="E25" s="70">
        <v>2864235</v>
      </c>
      <c r="F25" s="71">
        <v>45329</v>
      </c>
      <c r="G25" s="72">
        <v>600</v>
      </c>
      <c r="H25" s="73">
        <v>600</v>
      </c>
      <c r="I25" s="74" t="str">
        <f>VLOOKUP($J25,'[1]DE-PARA'!$A$1:$B$42,2,FALSE)</f>
        <v>Pessoal</v>
      </c>
      <c r="J25" s="69" t="s">
        <v>72</v>
      </c>
    </row>
    <row r="26" spans="1:10" ht="15.75" customHeight="1">
      <c r="A26" s="68">
        <v>45292</v>
      </c>
      <c r="B26" s="69" t="s">
        <v>75</v>
      </c>
      <c r="C26" s="69" t="s">
        <v>76</v>
      </c>
      <c r="D26" s="69" t="s">
        <v>77</v>
      </c>
      <c r="E26" s="70">
        <v>2173971</v>
      </c>
      <c r="F26" s="71">
        <v>45329</v>
      </c>
      <c r="G26" s="72">
        <v>38500</v>
      </c>
      <c r="H26" s="73">
        <v>38500</v>
      </c>
      <c r="I26" s="74" t="str">
        <f>VLOOKUP($J26,'[1]DE-PARA'!$A$1:$B$42,2,FALSE)</f>
        <v>Serviços</v>
      </c>
      <c r="J26" s="69" t="s">
        <v>78</v>
      </c>
    </row>
    <row r="27" spans="1:10" ht="15.75" customHeight="1">
      <c r="A27" s="68">
        <v>45292</v>
      </c>
      <c r="B27" s="69" t="s">
        <v>79</v>
      </c>
      <c r="C27" s="69" t="s">
        <v>80</v>
      </c>
      <c r="D27" s="69" t="s">
        <v>81</v>
      </c>
      <c r="E27" s="70">
        <v>2173969</v>
      </c>
      <c r="F27" s="71">
        <v>45329</v>
      </c>
      <c r="G27" s="72">
        <v>37500</v>
      </c>
      <c r="H27" s="73">
        <v>37500</v>
      </c>
      <c r="I27" s="74" t="str">
        <f>VLOOKUP($J27,'[1]DE-PARA'!$A$1:$B$42,2,FALSE)</f>
        <v>Serviços</v>
      </c>
      <c r="J27" s="69" t="s">
        <v>78</v>
      </c>
    </row>
    <row r="28" spans="1:10" ht="15.75" customHeight="1">
      <c r="A28" s="68">
        <v>45261</v>
      </c>
      <c r="B28" s="69" t="s">
        <v>82</v>
      </c>
      <c r="C28" s="69" t="s">
        <v>83</v>
      </c>
      <c r="D28" s="69" t="s">
        <v>84</v>
      </c>
      <c r="E28" s="70">
        <v>5981585</v>
      </c>
      <c r="F28" s="71">
        <v>45329</v>
      </c>
      <c r="G28" s="72">
        <v>504.12</v>
      </c>
      <c r="H28" s="73">
        <v>504.12</v>
      </c>
      <c r="I28" s="74" t="str">
        <f>VLOOKUP($J28,'[1]DE-PARA'!$A$1:$B$42,2,FALSE)</f>
        <v>Concessionárias (água, luz e telefone)</v>
      </c>
      <c r="J28" s="69" t="s">
        <v>85</v>
      </c>
    </row>
    <row r="29" spans="1:10" ht="15.75" customHeight="1">
      <c r="A29" s="68"/>
      <c r="B29" s="69" t="s">
        <v>86</v>
      </c>
      <c r="C29" s="69" t="s">
        <v>87</v>
      </c>
      <c r="D29" s="69" t="s">
        <v>88</v>
      </c>
      <c r="E29" s="70">
        <v>5665857</v>
      </c>
      <c r="F29" s="71">
        <v>45329</v>
      </c>
      <c r="G29" s="72">
        <v>15279.71</v>
      </c>
      <c r="H29" s="73">
        <v>15279.71</v>
      </c>
      <c r="I29" s="74" t="str">
        <f>VLOOKUP($J29,'[1]DE-PARA'!$A$1:$B$42,2,FALSE)</f>
        <v>Encargos sobre Folha de Pagamento</v>
      </c>
      <c r="J29" s="69" t="s">
        <v>89</v>
      </c>
    </row>
    <row r="30" spans="1:10" ht="15.75" customHeight="1">
      <c r="A30" s="68">
        <v>45324</v>
      </c>
      <c r="B30" s="69"/>
      <c r="C30" s="69" t="s">
        <v>63</v>
      </c>
      <c r="D30" s="69" t="s">
        <v>64</v>
      </c>
      <c r="E30" s="70">
        <v>2864574</v>
      </c>
      <c r="F30" s="71">
        <v>45330</v>
      </c>
      <c r="G30" s="72">
        <v>87.85</v>
      </c>
      <c r="H30" s="73">
        <f>G30</f>
        <v>87.85</v>
      </c>
      <c r="I30" s="74" t="str">
        <f>VLOOKUP($J30,'[1]DE-PARA'!$A$1:$B$42,2,FALSE)</f>
        <v>HEAPA</v>
      </c>
      <c r="J30" s="69" t="s">
        <v>65</v>
      </c>
    </row>
    <row r="31" spans="1:10" ht="15.75" customHeight="1">
      <c r="A31" s="68">
        <v>45324</v>
      </c>
      <c r="B31" s="69"/>
      <c r="C31" s="69" t="s">
        <v>63</v>
      </c>
      <c r="D31" s="69" t="s">
        <v>66</v>
      </c>
      <c r="E31" s="70">
        <v>2864568</v>
      </c>
      <c r="F31" s="71">
        <v>45330</v>
      </c>
      <c r="G31" s="72">
        <v>130.51</v>
      </c>
      <c r="H31" s="73">
        <f>G31</f>
        <v>130.51</v>
      </c>
      <c r="I31" s="74" t="str">
        <f>VLOOKUP($J31,'[1]DE-PARA'!$A$1:$B$42,2,FALSE)</f>
        <v>HEMU</v>
      </c>
      <c r="J31" s="69" t="s">
        <v>67</v>
      </c>
    </row>
    <row r="32" spans="1:10" ht="15.75" customHeight="1">
      <c r="A32" s="68">
        <v>45324</v>
      </c>
      <c r="B32" s="69"/>
      <c r="C32" s="69" t="s">
        <v>63</v>
      </c>
      <c r="D32" s="69" t="s">
        <v>68</v>
      </c>
      <c r="E32" s="70">
        <v>2864561</v>
      </c>
      <c r="F32" s="71">
        <v>45330</v>
      </c>
      <c r="G32" s="72">
        <v>32.630000000000003</v>
      </c>
      <c r="H32" s="73">
        <f>G32</f>
        <v>32.630000000000003</v>
      </c>
      <c r="I32" s="74" t="str">
        <f>VLOOKUP($J32,'[1]DE-PARA'!$A$1:$B$42,2,FALSE)</f>
        <v>HEMNSL</v>
      </c>
      <c r="J32" s="69" t="s">
        <v>69</v>
      </c>
    </row>
    <row r="33" spans="1:10" ht="15.75" customHeight="1">
      <c r="A33" s="68"/>
      <c r="B33" s="69" t="s">
        <v>90</v>
      </c>
      <c r="C33" s="69" t="s">
        <v>91</v>
      </c>
      <c r="D33" s="69" t="s">
        <v>92</v>
      </c>
      <c r="E33" s="70">
        <v>5959400</v>
      </c>
      <c r="F33" s="71">
        <v>45330</v>
      </c>
      <c r="G33" s="72">
        <v>1.5</v>
      </c>
      <c r="H33" s="73">
        <v>1.5</v>
      </c>
      <c r="I33" s="74" t="str">
        <f>VLOOKUP($J33,'[1]DE-PARA'!$A$1:$B$42,2,FALSE)</f>
        <v>Serviços</v>
      </c>
      <c r="J33" s="69" t="s">
        <v>93</v>
      </c>
    </row>
    <row r="34" spans="1:10" ht="15.75" customHeight="1">
      <c r="A34" s="68"/>
      <c r="B34" s="69" t="s">
        <v>94</v>
      </c>
      <c r="C34" s="69" t="s">
        <v>91</v>
      </c>
      <c r="D34" s="69" t="s">
        <v>92</v>
      </c>
      <c r="E34" s="70">
        <v>5955100</v>
      </c>
      <c r="F34" s="71">
        <v>45330</v>
      </c>
      <c r="G34" s="72">
        <v>26.7</v>
      </c>
      <c r="H34" s="73">
        <v>26.7</v>
      </c>
      <c r="I34" s="74" t="str">
        <f>VLOOKUP($J34,'[1]DE-PARA'!$A$1:$B$42,2,FALSE)</f>
        <v>Tributos, Taxas e Contribuições</v>
      </c>
      <c r="J34" s="69" t="s">
        <v>95</v>
      </c>
    </row>
    <row r="35" spans="1:10" ht="15.75" customHeight="1">
      <c r="A35" s="68">
        <v>45301</v>
      </c>
      <c r="B35" s="69" t="s">
        <v>96</v>
      </c>
      <c r="C35" s="69" t="s">
        <v>97</v>
      </c>
      <c r="D35" s="69" t="s">
        <v>98</v>
      </c>
      <c r="E35" s="70">
        <v>76</v>
      </c>
      <c r="F35" s="71">
        <v>45330</v>
      </c>
      <c r="G35" s="72">
        <v>439.35</v>
      </c>
      <c r="H35" s="73">
        <v>439.35</v>
      </c>
      <c r="I35" s="74" t="str">
        <f>VLOOKUP($J35,'[1]DE-PARA'!$A$1:$B$42,2,FALSE)</f>
        <v>Aluguéis</v>
      </c>
      <c r="J35" s="69" t="s">
        <v>99</v>
      </c>
    </row>
    <row r="36" spans="1:10" ht="15.75" customHeight="1">
      <c r="A36" s="68">
        <v>45301</v>
      </c>
      <c r="B36" s="69" t="s">
        <v>100</v>
      </c>
      <c r="C36" s="69" t="s">
        <v>101</v>
      </c>
      <c r="D36" s="69" t="s">
        <v>102</v>
      </c>
      <c r="E36" s="70">
        <v>76</v>
      </c>
      <c r="F36" s="71">
        <v>45330</v>
      </c>
      <c r="G36" s="72">
        <v>5100</v>
      </c>
      <c r="H36" s="73">
        <v>4723.03</v>
      </c>
      <c r="I36" s="74" t="str">
        <f>VLOOKUP($J36,'[1]DE-PARA'!$A$1:$B$42,2,FALSE)</f>
        <v>Aluguéis</v>
      </c>
      <c r="J36" s="69" t="s">
        <v>99</v>
      </c>
    </row>
    <row r="37" spans="1:10" ht="15.75" customHeight="1">
      <c r="A37" s="68"/>
      <c r="B37" s="69" t="s">
        <v>103</v>
      </c>
      <c r="C37" s="69" t="s">
        <v>104</v>
      </c>
      <c r="D37" s="69" t="s">
        <v>105</v>
      </c>
      <c r="E37" s="70">
        <v>77</v>
      </c>
      <c r="F37" s="71">
        <v>45330</v>
      </c>
      <c r="G37" s="72">
        <v>222.79</v>
      </c>
      <c r="H37" s="73">
        <v>222.79</v>
      </c>
      <c r="I37" s="74" t="str">
        <f>VLOOKUP($J37,'[1]DE-PARA'!$A$1:$B$42,2,FALSE)</f>
        <v>Tributos, Taxas e Contribuições</v>
      </c>
      <c r="J37" s="69" t="s">
        <v>95</v>
      </c>
    </row>
    <row r="38" spans="1:10" ht="15.75" customHeight="1">
      <c r="A38" s="68">
        <v>45324</v>
      </c>
      <c r="B38" s="69"/>
      <c r="C38" s="69" t="s">
        <v>63</v>
      </c>
      <c r="D38" s="69" t="s">
        <v>64</v>
      </c>
      <c r="E38" s="70">
        <v>2864051</v>
      </c>
      <c r="F38" s="71">
        <v>45331</v>
      </c>
      <c r="G38" s="72">
        <v>64091.66</v>
      </c>
      <c r="H38" s="73">
        <f>G38</f>
        <v>64091.66</v>
      </c>
      <c r="I38" s="74" t="str">
        <f>VLOOKUP($J38,'[1]DE-PARA'!$A$1:$B$42,2,FALSE)</f>
        <v>HEAPA</v>
      </c>
      <c r="J38" s="69" t="s">
        <v>65</v>
      </c>
    </row>
    <row r="39" spans="1:10" ht="15.75" customHeight="1">
      <c r="A39" s="68">
        <v>45324</v>
      </c>
      <c r="B39" s="69"/>
      <c r="C39" s="69" t="s">
        <v>63</v>
      </c>
      <c r="D39" s="69" t="s">
        <v>66</v>
      </c>
      <c r="E39" s="70">
        <v>2864517</v>
      </c>
      <c r="F39" s="71">
        <v>45331</v>
      </c>
      <c r="G39" s="72">
        <v>95221.9</v>
      </c>
      <c r="H39" s="73">
        <f>G39</f>
        <v>95221.9</v>
      </c>
      <c r="I39" s="74" t="str">
        <f>VLOOKUP($J39,'[1]DE-PARA'!$A$1:$B$42,2,FALSE)</f>
        <v>HEMU</v>
      </c>
      <c r="J39" s="69" t="s">
        <v>67</v>
      </c>
    </row>
    <row r="40" spans="1:10" ht="15.75" customHeight="1">
      <c r="A40" s="68">
        <v>45324</v>
      </c>
      <c r="B40" s="69"/>
      <c r="C40" s="69" t="s">
        <v>63</v>
      </c>
      <c r="D40" s="69" t="s">
        <v>68</v>
      </c>
      <c r="E40" s="70">
        <v>2864043</v>
      </c>
      <c r="F40" s="71">
        <v>45331</v>
      </c>
      <c r="G40" s="72">
        <v>23805.48</v>
      </c>
      <c r="H40" s="73">
        <f>G40</f>
        <v>23805.48</v>
      </c>
      <c r="I40" s="74" t="str">
        <f>VLOOKUP($J40,'[1]DE-PARA'!$A$1:$B$42,2,FALSE)</f>
        <v>HEMNSL</v>
      </c>
      <c r="J40" s="69" t="s">
        <v>69</v>
      </c>
    </row>
    <row r="41" spans="1:10" ht="15.75" customHeight="1">
      <c r="A41" s="68">
        <v>45292</v>
      </c>
      <c r="B41" s="69" t="s">
        <v>106</v>
      </c>
      <c r="C41" s="69" t="s">
        <v>107</v>
      </c>
      <c r="D41" s="69" t="s">
        <v>108</v>
      </c>
      <c r="E41" s="70">
        <v>3810071</v>
      </c>
      <c r="F41" s="71">
        <v>45331</v>
      </c>
      <c r="G41" s="72">
        <v>15</v>
      </c>
      <c r="H41" s="73">
        <v>15</v>
      </c>
      <c r="I41" s="74" t="str">
        <f>VLOOKUP($J41,'[1]DE-PARA'!$A$1:$B$42,2,FALSE)</f>
        <v>Passagens e Hospedagens</v>
      </c>
      <c r="J41" s="69" t="s">
        <v>43</v>
      </c>
    </row>
    <row r="42" spans="1:10" ht="15.75" customHeight="1">
      <c r="A42" s="68">
        <v>45292</v>
      </c>
      <c r="B42" s="69" t="s">
        <v>109</v>
      </c>
      <c r="C42" s="69" t="s">
        <v>107</v>
      </c>
      <c r="D42" s="69" t="s">
        <v>108</v>
      </c>
      <c r="E42" s="70">
        <v>3809947</v>
      </c>
      <c r="F42" s="71">
        <v>45331</v>
      </c>
      <c r="G42" s="72">
        <v>3104.04</v>
      </c>
      <c r="H42" s="73">
        <v>3104.04</v>
      </c>
      <c r="I42" s="74" t="str">
        <f>VLOOKUP($J42,'[1]DE-PARA'!$A$1:$B$42,2,FALSE)</f>
        <v>Passagens e Hospedagens</v>
      </c>
      <c r="J42" s="69" t="s">
        <v>43</v>
      </c>
    </row>
    <row r="43" spans="1:10" ht="15.75" customHeight="1">
      <c r="A43" s="68">
        <v>45261</v>
      </c>
      <c r="B43" s="69" t="s">
        <v>110</v>
      </c>
      <c r="C43" s="69" t="s">
        <v>111</v>
      </c>
      <c r="D43" s="69" t="s">
        <v>112</v>
      </c>
      <c r="E43" s="70">
        <v>3809751</v>
      </c>
      <c r="F43" s="71">
        <v>45331</v>
      </c>
      <c r="G43" s="72">
        <v>180000</v>
      </c>
      <c r="H43" s="73">
        <v>180000</v>
      </c>
      <c r="I43" s="74" t="str">
        <f>VLOOKUP($J43,'[1]DE-PARA'!$A$1:$B$42,2,FALSE)</f>
        <v>Serviços</v>
      </c>
      <c r="J43" s="69" t="s">
        <v>78</v>
      </c>
    </row>
    <row r="44" spans="1:10" ht="15.75" customHeight="1">
      <c r="A44" s="68">
        <v>45324</v>
      </c>
      <c r="B44" s="69"/>
      <c r="C44" s="69" t="s">
        <v>63</v>
      </c>
      <c r="D44" s="69" t="s">
        <v>64</v>
      </c>
      <c r="E44" s="70">
        <v>2864550</v>
      </c>
      <c r="F44" s="71">
        <v>45337</v>
      </c>
      <c r="G44" s="72">
        <v>293.2</v>
      </c>
      <c r="H44" s="73">
        <f>G44</f>
        <v>293.2</v>
      </c>
      <c r="I44" s="74" t="str">
        <f>VLOOKUP($J44,'[1]DE-PARA'!$A$1:$B$42,2,FALSE)</f>
        <v>HEAPA</v>
      </c>
      <c r="J44" s="69" t="s">
        <v>65</v>
      </c>
    </row>
    <row r="45" spans="1:10" ht="15.75" customHeight="1">
      <c r="A45" s="68">
        <v>45324</v>
      </c>
      <c r="B45" s="69"/>
      <c r="C45" s="69" t="s">
        <v>63</v>
      </c>
      <c r="D45" s="69" t="s">
        <v>66</v>
      </c>
      <c r="E45" s="70">
        <v>2864539</v>
      </c>
      <c r="F45" s="71">
        <v>45337</v>
      </c>
      <c r="G45" s="72">
        <v>435.74</v>
      </c>
      <c r="H45" s="73">
        <f>G45</f>
        <v>435.74</v>
      </c>
      <c r="I45" s="74" t="str">
        <f>VLOOKUP($J45,'[1]DE-PARA'!$A$1:$B$42,2,FALSE)</f>
        <v>HEMU</v>
      </c>
      <c r="J45" s="69" t="s">
        <v>67</v>
      </c>
    </row>
    <row r="46" spans="1:10" ht="15.75" customHeight="1">
      <c r="A46" s="68">
        <v>45324</v>
      </c>
      <c r="B46" s="69"/>
      <c r="C46" s="69" t="s">
        <v>63</v>
      </c>
      <c r="D46" s="69" t="s">
        <v>68</v>
      </c>
      <c r="E46" s="70">
        <v>2864546</v>
      </c>
      <c r="F46" s="71">
        <v>45337</v>
      </c>
      <c r="G46" s="72">
        <v>108.93</v>
      </c>
      <c r="H46" s="73">
        <f>G46</f>
        <v>108.93</v>
      </c>
      <c r="I46" s="74" t="str">
        <f>VLOOKUP($J46,'[1]DE-PARA'!$A$1:$B$42,2,FALSE)</f>
        <v>HEMNSL</v>
      </c>
      <c r="J46" s="69" t="s">
        <v>69</v>
      </c>
    </row>
    <row r="47" spans="1:10" ht="15.75" customHeight="1">
      <c r="A47" s="68">
        <v>45292</v>
      </c>
      <c r="B47" s="69" t="s">
        <v>113</v>
      </c>
      <c r="C47" s="69" t="s">
        <v>114</v>
      </c>
      <c r="D47" s="69" t="s">
        <v>115</v>
      </c>
      <c r="E47" s="70">
        <v>5963830</v>
      </c>
      <c r="F47" s="71">
        <v>45337</v>
      </c>
      <c r="G47" s="72">
        <v>205.12</v>
      </c>
      <c r="H47" s="73">
        <v>205.12</v>
      </c>
      <c r="I47" s="74" t="str">
        <f>VLOOKUP($J47,'[1]DE-PARA'!$A$1:$B$42,2,FALSE)</f>
        <v>Concessionárias (água, luz e telefone)</v>
      </c>
      <c r="J47" s="69" t="s">
        <v>116</v>
      </c>
    </row>
    <row r="48" spans="1:10" ht="15.75" customHeight="1">
      <c r="A48" s="68">
        <v>45323</v>
      </c>
      <c r="B48" s="69" t="s">
        <v>117</v>
      </c>
      <c r="C48" s="69" t="s">
        <v>118</v>
      </c>
      <c r="D48" s="69" t="s">
        <v>119</v>
      </c>
      <c r="E48" s="70">
        <v>6282573</v>
      </c>
      <c r="F48" s="71">
        <v>45337</v>
      </c>
      <c r="G48" s="72">
        <v>572.84</v>
      </c>
      <c r="H48" s="73">
        <v>572.84</v>
      </c>
      <c r="I48" s="74" t="str">
        <f>VLOOKUP($J48,'[1]DE-PARA'!$A$1:$B$42,2,FALSE)</f>
        <v>Materiais</v>
      </c>
      <c r="J48" s="69" t="s">
        <v>120</v>
      </c>
    </row>
    <row r="49" spans="1:10" ht="15.75" customHeight="1">
      <c r="A49" s="68">
        <v>45292</v>
      </c>
      <c r="B49" s="69" t="s">
        <v>121</v>
      </c>
      <c r="C49" s="69" t="s">
        <v>122</v>
      </c>
      <c r="D49" s="69" t="s">
        <v>123</v>
      </c>
      <c r="E49" s="70">
        <v>78</v>
      </c>
      <c r="F49" s="71">
        <v>45337</v>
      </c>
      <c r="G49" s="72">
        <v>60</v>
      </c>
      <c r="H49" s="73">
        <v>60</v>
      </c>
      <c r="I49" s="74" t="str">
        <f>VLOOKUP($J49,'[1]DE-PARA'!$A$1:$B$42,2,FALSE)</f>
        <v>Tributos, Taxas e Contribuições</v>
      </c>
      <c r="J49" s="69" t="s">
        <v>95</v>
      </c>
    </row>
    <row r="50" spans="1:10" ht="15.75" customHeight="1">
      <c r="A50" s="68">
        <v>45324</v>
      </c>
      <c r="B50" s="69"/>
      <c r="C50" s="69" t="s">
        <v>63</v>
      </c>
      <c r="D50" s="69" t="s">
        <v>64</v>
      </c>
      <c r="E50" s="70">
        <v>2864753</v>
      </c>
      <c r="F50" s="71">
        <v>45341</v>
      </c>
      <c r="G50" s="72">
        <v>15107.32</v>
      </c>
      <c r="H50" s="73">
        <f>G50</f>
        <v>15107.32</v>
      </c>
      <c r="I50" s="74" t="str">
        <f>VLOOKUP($J50,'[1]DE-PARA'!$A$1:$B$42,2,FALSE)</f>
        <v>HEAPA</v>
      </c>
      <c r="J50" s="69" t="s">
        <v>65</v>
      </c>
    </row>
    <row r="51" spans="1:10" ht="15.75" customHeight="1">
      <c r="A51" s="68">
        <v>45324</v>
      </c>
      <c r="B51" s="69"/>
      <c r="C51" s="69" t="s">
        <v>63</v>
      </c>
      <c r="D51" s="69" t="s">
        <v>66</v>
      </c>
      <c r="E51" s="70">
        <v>2864813</v>
      </c>
      <c r="F51" s="71">
        <v>45337</v>
      </c>
      <c r="G51" s="72">
        <v>22445.16</v>
      </c>
      <c r="H51" s="73">
        <f>G51</f>
        <v>22445.16</v>
      </c>
      <c r="I51" s="74" t="str">
        <f>VLOOKUP($J51,'[1]DE-PARA'!$A$1:$B$42,2,FALSE)</f>
        <v>HEMU</v>
      </c>
      <c r="J51" s="69" t="s">
        <v>67</v>
      </c>
    </row>
    <row r="52" spans="1:10" ht="15.75" customHeight="1">
      <c r="A52" s="68">
        <v>45324</v>
      </c>
      <c r="B52" s="69"/>
      <c r="C52" s="69" t="s">
        <v>63</v>
      </c>
      <c r="D52" s="69" t="s">
        <v>68</v>
      </c>
      <c r="E52" s="70">
        <v>2864773</v>
      </c>
      <c r="F52" s="71">
        <v>45337</v>
      </c>
      <c r="G52" s="72">
        <v>5611.29</v>
      </c>
      <c r="H52" s="73">
        <f>G52</f>
        <v>5611.29</v>
      </c>
      <c r="I52" s="74" t="str">
        <f>VLOOKUP($J52,'[1]DE-PARA'!$A$1:$B$42,2,FALSE)</f>
        <v>HEMNSL</v>
      </c>
      <c r="J52" s="69" t="s">
        <v>69</v>
      </c>
    </row>
    <row r="53" spans="1:10" ht="15.75" customHeight="1">
      <c r="A53" s="68">
        <v>45231</v>
      </c>
      <c r="B53" s="69" t="s">
        <v>124</v>
      </c>
      <c r="C53" s="69" t="s">
        <v>125</v>
      </c>
      <c r="D53" s="69" t="s">
        <v>126</v>
      </c>
      <c r="E53" s="70">
        <v>5308997</v>
      </c>
      <c r="F53" s="71">
        <v>45341</v>
      </c>
      <c r="G53" s="72">
        <v>744</v>
      </c>
      <c r="H53" s="73">
        <v>744</v>
      </c>
      <c r="I53" s="74" t="str">
        <f>VLOOKUP($J53,'[1]DE-PARA'!$A$1:$B$42,2,FALSE)</f>
        <v>Serviços</v>
      </c>
      <c r="J53" s="69" t="s">
        <v>127</v>
      </c>
    </row>
    <row r="54" spans="1:10" ht="15.75" customHeight="1">
      <c r="A54" s="68">
        <v>45231</v>
      </c>
      <c r="B54" s="69" t="s">
        <v>128</v>
      </c>
      <c r="C54" s="69" t="s">
        <v>125</v>
      </c>
      <c r="D54" s="69" t="s">
        <v>126</v>
      </c>
      <c r="E54" s="70">
        <v>5308997</v>
      </c>
      <c r="F54" s="71">
        <v>45341</v>
      </c>
      <c r="G54" s="72">
        <v>744</v>
      </c>
      <c r="H54" s="73">
        <v>744</v>
      </c>
      <c r="I54" s="74" t="str">
        <f>VLOOKUP($J54,'[1]DE-PARA'!$A$1:$B$42,2,FALSE)</f>
        <v>Serviços</v>
      </c>
      <c r="J54" s="69" t="s">
        <v>127</v>
      </c>
    </row>
    <row r="55" spans="1:10" ht="15.75" customHeight="1">
      <c r="A55" s="68">
        <v>45261</v>
      </c>
      <c r="B55" s="69" t="s">
        <v>129</v>
      </c>
      <c r="C55" s="69" t="s">
        <v>125</v>
      </c>
      <c r="D55" s="69" t="s">
        <v>126</v>
      </c>
      <c r="E55" s="70">
        <v>5300186</v>
      </c>
      <c r="F55" s="71">
        <v>45341</v>
      </c>
      <c r="G55" s="72">
        <v>89.25</v>
      </c>
      <c r="H55" s="73">
        <v>89.25</v>
      </c>
      <c r="I55" s="74" t="str">
        <f>VLOOKUP($J55,'[1]DE-PARA'!$A$1:$B$42,2,FALSE)</f>
        <v>Serviços</v>
      </c>
      <c r="J55" s="69" t="s">
        <v>78</v>
      </c>
    </row>
    <row r="56" spans="1:10" ht="15.75" customHeight="1">
      <c r="A56" s="68">
        <v>45261</v>
      </c>
      <c r="B56" s="69" t="s">
        <v>130</v>
      </c>
      <c r="C56" s="69" t="s">
        <v>125</v>
      </c>
      <c r="D56" s="69" t="s">
        <v>126</v>
      </c>
      <c r="E56" s="70">
        <v>5308997</v>
      </c>
      <c r="F56" s="71">
        <v>45341</v>
      </c>
      <c r="G56" s="72">
        <v>276.68</v>
      </c>
      <c r="H56" s="73">
        <v>276.68</v>
      </c>
      <c r="I56" s="74" t="str">
        <f>VLOOKUP($J56,'[1]DE-PARA'!$A$1:$B$42,2,FALSE)</f>
        <v>Serviços</v>
      </c>
      <c r="J56" s="69" t="s">
        <v>78</v>
      </c>
    </row>
    <row r="57" spans="1:10" ht="15.75" customHeight="1">
      <c r="A57" s="68">
        <v>45292</v>
      </c>
      <c r="B57" s="69" t="s">
        <v>131</v>
      </c>
      <c r="C57" s="69" t="s">
        <v>132</v>
      </c>
      <c r="D57" s="69" t="s">
        <v>133</v>
      </c>
      <c r="E57" s="70">
        <v>3662962</v>
      </c>
      <c r="F57" s="71">
        <v>45341</v>
      </c>
      <c r="G57" s="72">
        <v>5950</v>
      </c>
      <c r="H57" s="73">
        <v>5584.07</v>
      </c>
      <c r="I57" s="74" t="str">
        <f>VLOOKUP($J57,'[1]DE-PARA'!$A$1:$B$42,2,FALSE)</f>
        <v>Serviços</v>
      </c>
      <c r="J57" s="69" t="s">
        <v>78</v>
      </c>
    </row>
    <row r="58" spans="1:10" ht="15.75" customHeight="1">
      <c r="A58" s="68">
        <v>45261</v>
      </c>
      <c r="B58" s="69" t="s">
        <v>134</v>
      </c>
      <c r="C58" s="69" t="s">
        <v>135</v>
      </c>
      <c r="D58" s="69" t="s">
        <v>136</v>
      </c>
      <c r="E58" s="70">
        <v>8044839</v>
      </c>
      <c r="F58" s="71">
        <v>45341</v>
      </c>
      <c r="G58" s="72">
        <v>298</v>
      </c>
      <c r="H58" s="73">
        <v>298</v>
      </c>
      <c r="I58" s="74" t="str">
        <f>VLOOKUP($J58,'[1]DE-PARA'!$A$1:$B$42,2,FALSE)</f>
        <v>Concessionárias (água, luz e telefone)</v>
      </c>
      <c r="J58" s="69" t="s">
        <v>116</v>
      </c>
    </row>
    <row r="59" spans="1:10" ht="15.75" customHeight="1">
      <c r="A59" s="68">
        <v>45292</v>
      </c>
      <c r="B59" s="69" t="s">
        <v>137</v>
      </c>
      <c r="C59" s="69" t="s">
        <v>135</v>
      </c>
      <c r="D59" s="69" t="s">
        <v>136</v>
      </c>
      <c r="E59" s="70">
        <v>8045075</v>
      </c>
      <c r="F59" s="71">
        <v>45341</v>
      </c>
      <c r="G59" s="72">
        <v>298</v>
      </c>
      <c r="H59" s="73">
        <v>298</v>
      </c>
      <c r="I59" s="74" t="str">
        <f>VLOOKUP($J59,'[1]DE-PARA'!$A$1:$B$42,2,FALSE)</f>
        <v>Concessionárias (água, luz e telefone)</v>
      </c>
      <c r="J59" s="69" t="s">
        <v>116</v>
      </c>
    </row>
    <row r="60" spans="1:10" ht="15.75" customHeight="1">
      <c r="A60" s="68">
        <v>45323</v>
      </c>
      <c r="B60" s="69" t="s">
        <v>138</v>
      </c>
      <c r="C60" s="69" t="s">
        <v>135</v>
      </c>
      <c r="D60" s="69" t="s">
        <v>136</v>
      </c>
      <c r="E60" s="70">
        <v>79</v>
      </c>
      <c r="F60" s="71">
        <v>45341</v>
      </c>
      <c r="G60" s="72">
        <v>298</v>
      </c>
      <c r="H60" s="73">
        <v>298</v>
      </c>
      <c r="I60" s="74" t="str">
        <f>VLOOKUP($J60,'[1]DE-PARA'!$A$1:$B$42,2,FALSE)</f>
        <v>Concessionárias (água, luz e telefone)</v>
      </c>
      <c r="J60" s="69" t="s">
        <v>116</v>
      </c>
    </row>
    <row r="61" spans="1:10" ht="15.75" customHeight="1">
      <c r="A61" s="68">
        <v>45323</v>
      </c>
      <c r="B61" s="69" t="s">
        <v>139</v>
      </c>
      <c r="C61" s="69" t="s">
        <v>135</v>
      </c>
      <c r="D61" s="69" t="s">
        <v>136</v>
      </c>
      <c r="E61" s="70">
        <v>80</v>
      </c>
      <c r="F61" s="71">
        <v>45341</v>
      </c>
      <c r="G61" s="72">
        <v>950</v>
      </c>
      <c r="H61" s="73">
        <v>950</v>
      </c>
      <c r="I61" s="74" t="str">
        <f>VLOOKUP($J61,'[1]DE-PARA'!$A$1:$B$42,2,FALSE)</f>
        <v>Concessionárias (água, luz e telefone)</v>
      </c>
      <c r="J61" s="69" t="s">
        <v>116</v>
      </c>
    </row>
    <row r="62" spans="1:10" ht="15.75" customHeight="1">
      <c r="A62" s="68">
        <v>45292</v>
      </c>
      <c r="B62" s="69" t="s">
        <v>140</v>
      </c>
      <c r="C62" s="69" t="s">
        <v>141</v>
      </c>
      <c r="D62" s="69" t="s">
        <v>142</v>
      </c>
      <c r="E62" s="70">
        <v>8045027</v>
      </c>
      <c r="F62" s="71">
        <v>45341</v>
      </c>
      <c r="G62" s="72">
        <v>1800</v>
      </c>
      <c r="H62" s="73">
        <v>1800</v>
      </c>
      <c r="I62" s="74" t="str">
        <f>VLOOKUP($J62,'[1]DE-PARA'!$A$1:$B$42,2,FALSE)</f>
        <v>Serviços</v>
      </c>
      <c r="J62" s="69" t="s">
        <v>143</v>
      </c>
    </row>
    <row r="63" spans="1:10" ht="15.75" customHeight="1">
      <c r="A63" s="68">
        <v>45292</v>
      </c>
      <c r="B63" s="69" t="s">
        <v>144</v>
      </c>
      <c r="C63" s="69" t="s">
        <v>145</v>
      </c>
      <c r="D63" s="69" t="s">
        <v>146</v>
      </c>
      <c r="E63" s="70">
        <v>8045049</v>
      </c>
      <c r="F63" s="71">
        <v>45341</v>
      </c>
      <c r="G63" s="72">
        <v>696</v>
      </c>
      <c r="H63" s="73">
        <v>696</v>
      </c>
      <c r="I63" s="74" t="str">
        <f>VLOOKUP($J63,'[1]DE-PARA'!$A$1:$B$42,2,FALSE)</f>
        <v>Serviços</v>
      </c>
      <c r="J63" s="69" t="s">
        <v>147</v>
      </c>
    </row>
    <row r="64" spans="1:10" ht="15.75" customHeight="1">
      <c r="A64" s="68">
        <v>45261</v>
      </c>
      <c r="B64" s="69" t="s">
        <v>148</v>
      </c>
      <c r="C64" s="69" t="s">
        <v>125</v>
      </c>
      <c r="D64" s="69" t="s">
        <v>126</v>
      </c>
      <c r="E64" s="70">
        <v>5308997</v>
      </c>
      <c r="F64" s="71">
        <v>45341</v>
      </c>
      <c r="G64" s="72">
        <v>195.3</v>
      </c>
      <c r="H64" s="73">
        <v>195.3</v>
      </c>
      <c r="I64" s="74" t="str">
        <f>VLOOKUP($J64,'[1]DE-PARA'!$A$1:$B$42,2,FALSE)</f>
        <v>Serviços</v>
      </c>
      <c r="J64" s="69" t="s">
        <v>143</v>
      </c>
    </row>
    <row r="65" spans="1:10" ht="15.75" customHeight="1">
      <c r="A65" s="68">
        <v>45261</v>
      </c>
      <c r="B65" s="69" t="s">
        <v>149</v>
      </c>
      <c r="C65" s="69" t="s">
        <v>125</v>
      </c>
      <c r="D65" s="69" t="s">
        <v>126</v>
      </c>
      <c r="E65" s="70">
        <v>5300186</v>
      </c>
      <c r="F65" s="71">
        <v>45341</v>
      </c>
      <c r="G65" s="72">
        <v>63</v>
      </c>
      <c r="H65" s="73">
        <v>63</v>
      </c>
      <c r="I65" s="74" t="str">
        <f>VLOOKUP($J65,'[1]DE-PARA'!$A$1:$B$42,2,FALSE)</f>
        <v>Serviços</v>
      </c>
      <c r="J65" s="69" t="s">
        <v>143</v>
      </c>
    </row>
    <row r="66" spans="1:10" ht="15.75" customHeight="1">
      <c r="A66" s="68">
        <v>45292</v>
      </c>
      <c r="B66" s="69" t="s">
        <v>150</v>
      </c>
      <c r="C66" s="69" t="s">
        <v>151</v>
      </c>
      <c r="D66" s="69" t="s">
        <v>152</v>
      </c>
      <c r="E66" s="70">
        <v>8045054</v>
      </c>
      <c r="F66" s="71">
        <v>45341</v>
      </c>
      <c r="G66" s="72">
        <v>4200</v>
      </c>
      <c r="H66" s="73">
        <v>3941.7</v>
      </c>
      <c r="I66" s="74" t="str">
        <f>VLOOKUP($J66,'[1]DE-PARA'!$A$1:$B$42,2,FALSE)</f>
        <v>Serviços</v>
      </c>
      <c r="J66" s="69" t="s">
        <v>143</v>
      </c>
    </row>
    <row r="67" spans="1:10" ht="15.75" customHeight="1">
      <c r="A67" s="68">
        <v>45292</v>
      </c>
      <c r="B67" s="69" t="s">
        <v>153</v>
      </c>
      <c r="C67" s="69" t="s">
        <v>154</v>
      </c>
      <c r="D67" s="69" t="s">
        <v>155</v>
      </c>
      <c r="E67" s="70">
        <v>8045088</v>
      </c>
      <c r="F67" s="71">
        <v>45341</v>
      </c>
      <c r="G67" s="72">
        <v>1808.8</v>
      </c>
      <c r="H67" s="73">
        <v>1808.8</v>
      </c>
      <c r="I67" s="74" t="str">
        <f>VLOOKUP($J67,'[1]DE-PARA'!$A$1:$B$42,2,FALSE)</f>
        <v>Serviços</v>
      </c>
      <c r="J67" s="69" t="s">
        <v>147</v>
      </c>
    </row>
    <row r="68" spans="1:10" ht="15.75" customHeight="1">
      <c r="A68" s="68">
        <v>45261</v>
      </c>
      <c r="B68" s="69" t="s">
        <v>156</v>
      </c>
      <c r="C68" s="69" t="s">
        <v>125</v>
      </c>
      <c r="D68" s="69" t="s">
        <v>126</v>
      </c>
      <c r="E68" s="70">
        <v>5305293</v>
      </c>
      <c r="F68" s="71">
        <v>45341</v>
      </c>
      <c r="G68" s="72">
        <v>376.97</v>
      </c>
      <c r="H68" s="73">
        <v>376.97</v>
      </c>
      <c r="I68" s="74" t="str">
        <f>VLOOKUP($J68,'[1]DE-PARA'!$A$1:$B$42,2,FALSE)</f>
        <v>Aluguéis</v>
      </c>
      <c r="J68" s="69" t="s">
        <v>99</v>
      </c>
    </row>
    <row r="69" spans="1:10" ht="15.75" customHeight="1">
      <c r="A69" s="68">
        <v>45292</v>
      </c>
      <c r="B69" s="69" t="s">
        <v>157</v>
      </c>
      <c r="C69" s="69" t="s">
        <v>158</v>
      </c>
      <c r="D69" s="69" t="s">
        <v>159</v>
      </c>
      <c r="E69" s="70">
        <v>9182857</v>
      </c>
      <c r="F69" s="71">
        <v>45342</v>
      </c>
      <c r="G69" s="72">
        <v>25000</v>
      </c>
      <c r="H69" s="73">
        <v>25000</v>
      </c>
      <c r="I69" s="74" t="str">
        <f>VLOOKUP($J69,'[1]DE-PARA'!$A$1:$B$42,2,FALSE)</f>
        <v>Serviços</v>
      </c>
      <c r="J69" s="69" t="s">
        <v>78</v>
      </c>
    </row>
    <row r="70" spans="1:10" ht="15.75" customHeight="1">
      <c r="A70" s="68"/>
      <c r="B70" s="69" t="s">
        <v>160</v>
      </c>
      <c r="C70" s="69" t="s">
        <v>125</v>
      </c>
      <c r="D70" s="69" t="s">
        <v>126</v>
      </c>
      <c r="E70" s="70">
        <v>2864839</v>
      </c>
      <c r="F70" s="71">
        <v>45342</v>
      </c>
      <c r="G70" s="72">
        <v>15360.05</v>
      </c>
      <c r="H70" s="73">
        <v>15360.05</v>
      </c>
      <c r="I70" s="74" t="str">
        <f>VLOOKUP($J70,'[1]DE-PARA'!$A$1:$B$42,2,FALSE)</f>
        <v>Pessoal</v>
      </c>
      <c r="J70" s="69" t="s">
        <v>161</v>
      </c>
    </row>
    <row r="71" spans="1:10" ht="15.75" customHeight="1">
      <c r="A71" s="68">
        <v>45324</v>
      </c>
      <c r="B71" s="69"/>
      <c r="C71" s="69" t="s">
        <v>63</v>
      </c>
      <c r="D71" s="69" t="s">
        <v>64</v>
      </c>
      <c r="E71" s="70">
        <v>2864145</v>
      </c>
      <c r="F71" s="71">
        <v>45343</v>
      </c>
      <c r="G71" s="72">
        <v>19950</v>
      </c>
      <c r="H71" s="73">
        <f t="shared" ref="H71:H76" si="0">G71</f>
        <v>19950</v>
      </c>
      <c r="I71" s="74" t="str">
        <f>VLOOKUP($J71,'[1]DE-PARA'!$A$1:$B$42,2,FALSE)</f>
        <v>HEAPA</v>
      </c>
      <c r="J71" s="69" t="s">
        <v>65</v>
      </c>
    </row>
    <row r="72" spans="1:10" ht="15.75" customHeight="1">
      <c r="A72" s="68">
        <v>45324</v>
      </c>
      <c r="B72" s="69"/>
      <c r="C72" s="69" t="s">
        <v>63</v>
      </c>
      <c r="D72" s="69" t="s">
        <v>66</v>
      </c>
      <c r="E72" s="70">
        <v>2864521</v>
      </c>
      <c r="F72" s="71">
        <v>45343</v>
      </c>
      <c r="G72" s="72">
        <v>29640</v>
      </c>
      <c r="H72" s="73">
        <f t="shared" si="0"/>
        <v>29640</v>
      </c>
      <c r="I72" s="74" t="str">
        <f>VLOOKUP($J72,'[1]DE-PARA'!$A$1:$B$42,2,FALSE)</f>
        <v>HEMU</v>
      </c>
      <c r="J72" s="69" t="s">
        <v>67</v>
      </c>
    </row>
    <row r="73" spans="1:10" ht="15.75" customHeight="1">
      <c r="A73" s="68">
        <v>45324</v>
      </c>
      <c r="B73" s="69"/>
      <c r="C73" s="69" t="s">
        <v>63</v>
      </c>
      <c r="D73" s="69" t="s">
        <v>68</v>
      </c>
      <c r="E73" s="70">
        <v>2864520</v>
      </c>
      <c r="F73" s="71">
        <v>45343</v>
      </c>
      <c r="G73" s="72">
        <v>7410</v>
      </c>
      <c r="H73" s="73">
        <f t="shared" si="0"/>
        <v>7410</v>
      </c>
      <c r="I73" s="74" t="str">
        <f>VLOOKUP($J73,'[1]DE-PARA'!$A$1:$B$42,2,FALSE)</f>
        <v>HEMNSL</v>
      </c>
      <c r="J73" s="69" t="s">
        <v>69</v>
      </c>
    </row>
    <row r="74" spans="1:10" ht="15.75" customHeight="1">
      <c r="A74" s="68">
        <v>45324</v>
      </c>
      <c r="B74" s="69"/>
      <c r="C74" s="69" t="s">
        <v>63</v>
      </c>
      <c r="D74" s="69" t="s">
        <v>64</v>
      </c>
      <c r="E74" s="70">
        <v>2864717</v>
      </c>
      <c r="F74" s="71">
        <v>45343</v>
      </c>
      <c r="G74" s="72">
        <v>11689.64</v>
      </c>
      <c r="H74" s="73">
        <f t="shared" si="0"/>
        <v>11689.64</v>
      </c>
      <c r="I74" s="74" t="str">
        <f>VLOOKUP($J74,'[1]DE-PARA'!$A$1:$B$42,2,FALSE)</f>
        <v>HEAPA</v>
      </c>
      <c r="J74" s="69" t="s">
        <v>65</v>
      </c>
    </row>
    <row r="75" spans="1:10" ht="15.75" customHeight="1">
      <c r="A75" s="68">
        <v>45324</v>
      </c>
      <c r="B75" s="69"/>
      <c r="C75" s="69" t="s">
        <v>63</v>
      </c>
      <c r="D75" s="69" t="s">
        <v>66</v>
      </c>
      <c r="E75" s="70">
        <v>2864720</v>
      </c>
      <c r="F75" s="71">
        <v>45343</v>
      </c>
      <c r="G75" s="72">
        <v>17367.46</v>
      </c>
      <c r="H75" s="73">
        <f t="shared" si="0"/>
        <v>17367.46</v>
      </c>
      <c r="I75" s="74" t="str">
        <f>VLOOKUP($J75,'[1]DE-PARA'!$A$1:$B$42,2,FALSE)</f>
        <v>HEMU</v>
      </c>
      <c r="J75" s="69" t="s">
        <v>67</v>
      </c>
    </row>
    <row r="76" spans="1:10" ht="15.75" customHeight="1">
      <c r="A76" s="68">
        <v>45324</v>
      </c>
      <c r="B76" s="69"/>
      <c r="C76" s="69" t="s">
        <v>63</v>
      </c>
      <c r="D76" s="69" t="s">
        <v>68</v>
      </c>
      <c r="E76" s="70">
        <v>2864724</v>
      </c>
      <c r="F76" s="71">
        <v>45343</v>
      </c>
      <c r="G76" s="72">
        <v>4341.8599999999997</v>
      </c>
      <c r="H76" s="73">
        <f t="shared" si="0"/>
        <v>4341.8599999999997</v>
      </c>
      <c r="I76" s="74" t="str">
        <f>VLOOKUP($J76,'[1]DE-PARA'!$A$1:$B$42,2,FALSE)</f>
        <v>HEMNSL</v>
      </c>
      <c r="J76" s="69" t="s">
        <v>69</v>
      </c>
    </row>
    <row r="77" spans="1:10" ht="15.75" customHeight="1">
      <c r="A77" s="68">
        <v>45261</v>
      </c>
      <c r="B77" s="69" t="s">
        <v>162</v>
      </c>
      <c r="C77" s="69" t="s">
        <v>163</v>
      </c>
      <c r="D77" s="69" t="s">
        <v>164</v>
      </c>
      <c r="E77" s="70">
        <v>3646525</v>
      </c>
      <c r="F77" s="71">
        <v>45343</v>
      </c>
      <c r="G77" s="72">
        <v>40000</v>
      </c>
      <c r="H77" s="73">
        <v>40000</v>
      </c>
      <c r="I77" s="74" t="str">
        <f>VLOOKUP($J77,'[1]DE-PARA'!$A$1:$B$42,2,FALSE)</f>
        <v>Serviços</v>
      </c>
      <c r="J77" s="69" t="s">
        <v>78</v>
      </c>
    </row>
    <row r="78" spans="1:10" ht="15.75" customHeight="1">
      <c r="A78" s="68">
        <v>45292</v>
      </c>
      <c r="B78" s="69" t="s">
        <v>165</v>
      </c>
      <c r="C78" s="69" t="s">
        <v>166</v>
      </c>
      <c r="D78" s="69" t="s">
        <v>167</v>
      </c>
      <c r="E78" s="70">
        <v>9835754</v>
      </c>
      <c r="F78" s="71">
        <v>45343</v>
      </c>
      <c r="G78" s="72">
        <v>17000</v>
      </c>
      <c r="H78" s="73">
        <v>17000</v>
      </c>
      <c r="I78" s="74" t="str">
        <f>VLOOKUP($J78,'[1]DE-PARA'!$A$1:$B$42,2,FALSE)</f>
        <v>Serviços</v>
      </c>
      <c r="J78" s="69" t="s">
        <v>78</v>
      </c>
    </row>
    <row r="79" spans="1:10" ht="15.75" customHeight="1">
      <c r="A79" s="68">
        <v>45292</v>
      </c>
      <c r="B79" s="69" t="s">
        <v>168</v>
      </c>
      <c r="C79" s="69" t="s">
        <v>169</v>
      </c>
      <c r="D79" s="69" t="s">
        <v>170</v>
      </c>
      <c r="E79" s="70">
        <v>3001726</v>
      </c>
      <c r="F79" s="71">
        <v>45343</v>
      </c>
      <c r="G79" s="72">
        <v>40</v>
      </c>
      <c r="H79" s="73">
        <v>39.200000000000003</v>
      </c>
      <c r="I79" s="74" t="str">
        <f>VLOOKUP($J79,'[1]DE-PARA'!$A$1:$B$42,2,FALSE)</f>
        <v>Despesas Gerais</v>
      </c>
      <c r="J79" s="69" t="s">
        <v>171</v>
      </c>
    </row>
    <row r="80" spans="1:10" ht="15.75" customHeight="1">
      <c r="A80" s="68"/>
      <c r="B80" s="69" t="s">
        <v>172</v>
      </c>
      <c r="C80" s="69" t="s">
        <v>71</v>
      </c>
      <c r="D80" s="69" t="s">
        <v>4</v>
      </c>
      <c r="E80" s="70">
        <v>3001726</v>
      </c>
      <c r="F80" s="71">
        <v>45343</v>
      </c>
      <c r="G80" s="72">
        <v>725.43</v>
      </c>
      <c r="H80" s="73">
        <v>725.43</v>
      </c>
      <c r="I80" s="74" t="str">
        <f>VLOOKUP($J80,'[1]DE-PARA'!$A$1:$B$42,2,FALSE)</f>
        <v>Despesas Gerais</v>
      </c>
      <c r="J80" s="69" t="s">
        <v>171</v>
      </c>
    </row>
    <row r="81" spans="1:10" ht="15.75" customHeight="1">
      <c r="A81" s="68">
        <v>45292</v>
      </c>
      <c r="B81" s="69" t="s">
        <v>173</v>
      </c>
      <c r="C81" s="69" t="s">
        <v>174</v>
      </c>
      <c r="D81" s="69" t="s">
        <v>175</v>
      </c>
      <c r="E81" s="70">
        <v>3001726</v>
      </c>
      <c r="F81" s="71">
        <v>45343</v>
      </c>
      <c r="G81" s="72">
        <v>30</v>
      </c>
      <c r="H81" s="73">
        <v>29.3</v>
      </c>
      <c r="I81" s="74" t="str">
        <f>VLOOKUP($J81,'[1]DE-PARA'!$A$1:$B$42,2,FALSE)</f>
        <v>Despesas Gerais</v>
      </c>
      <c r="J81" s="69" t="s">
        <v>171</v>
      </c>
    </row>
    <row r="82" spans="1:10" ht="15.75" customHeight="1">
      <c r="A82" s="68"/>
      <c r="B82" s="69" t="s">
        <v>176</v>
      </c>
      <c r="C82" s="69" t="s">
        <v>177</v>
      </c>
      <c r="D82" s="69" t="s">
        <v>178</v>
      </c>
      <c r="E82" s="70">
        <v>2864729</v>
      </c>
      <c r="F82" s="71">
        <v>45343</v>
      </c>
      <c r="G82" s="72">
        <v>17244.98</v>
      </c>
      <c r="H82" s="73">
        <v>17244.98</v>
      </c>
      <c r="I82" s="74" t="str">
        <f>VLOOKUP($J82,'[1]DE-PARA'!$A$1:$B$42,2,FALSE)</f>
        <v>Pessoal</v>
      </c>
      <c r="J82" s="69" t="s">
        <v>179</v>
      </c>
    </row>
    <row r="83" spans="1:10" ht="15.75" customHeight="1">
      <c r="A83" s="68">
        <v>45324</v>
      </c>
      <c r="B83" s="69"/>
      <c r="C83" s="69" t="s">
        <v>63</v>
      </c>
      <c r="D83" s="69" t="s">
        <v>64</v>
      </c>
      <c r="E83" s="70">
        <v>2864758</v>
      </c>
      <c r="F83" s="71">
        <v>45344</v>
      </c>
      <c r="G83" s="72">
        <v>3055.94</v>
      </c>
      <c r="H83" s="73">
        <f t="shared" ref="H83:H88" si="1">G83</f>
        <v>3055.94</v>
      </c>
      <c r="I83" s="74" t="str">
        <f>VLOOKUP($J83,'[1]DE-PARA'!$A$1:$B$42,2,FALSE)</f>
        <v>HEAPA</v>
      </c>
      <c r="J83" s="69" t="s">
        <v>65</v>
      </c>
    </row>
    <row r="84" spans="1:10" ht="15.75" customHeight="1">
      <c r="A84" s="68">
        <v>45324</v>
      </c>
      <c r="B84" s="69"/>
      <c r="C84" s="69" t="s">
        <v>63</v>
      </c>
      <c r="D84" s="69" t="s">
        <v>66</v>
      </c>
      <c r="E84" s="70">
        <v>2864793</v>
      </c>
      <c r="F84" s="71">
        <v>45344</v>
      </c>
      <c r="G84" s="72">
        <v>4540.26</v>
      </c>
      <c r="H84" s="73">
        <f t="shared" si="1"/>
        <v>4540.26</v>
      </c>
      <c r="I84" s="74" t="str">
        <f>VLOOKUP($J84,'[1]DE-PARA'!$A$1:$B$42,2,FALSE)</f>
        <v>HEMU</v>
      </c>
      <c r="J84" s="69" t="s">
        <v>67</v>
      </c>
    </row>
    <row r="85" spans="1:10" ht="15.75" customHeight="1">
      <c r="A85" s="68">
        <v>45324</v>
      </c>
      <c r="B85" s="69"/>
      <c r="C85" s="69" t="s">
        <v>63</v>
      </c>
      <c r="D85" s="69" t="s">
        <v>68</v>
      </c>
      <c r="E85" s="70">
        <v>2864775</v>
      </c>
      <c r="F85" s="71">
        <v>45344</v>
      </c>
      <c r="G85" s="72">
        <v>1135.07</v>
      </c>
      <c r="H85" s="73">
        <f t="shared" si="1"/>
        <v>1135.07</v>
      </c>
      <c r="I85" s="74" t="str">
        <f>VLOOKUP($J85,'[1]DE-PARA'!$A$1:$B$42,2,FALSE)</f>
        <v>HEMNSL</v>
      </c>
      <c r="J85" s="69" t="s">
        <v>69</v>
      </c>
    </row>
    <row r="86" spans="1:10" ht="15.75" customHeight="1">
      <c r="A86" s="68">
        <v>45324</v>
      </c>
      <c r="B86" s="69"/>
      <c r="C86" s="69" t="s">
        <v>63</v>
      </c>
      <c r="D86" s="69" t="s">
        <v>64</v>
      </c>
      <c r="E86" s="70">
        <v>2864759</v>
      </c>
      <c r="F86" s="71">
        <v>45344</v>
      </c>
      <c r="G86" s="72">
        <v>60.43</v>
      </c>
      <c r="H86" s="73">
        <f t="shared" si="1"/>
        <v>60.43</v>
      </c>
      <c r="I86" s="74" t="str">
        <f>VLOOKUP($J86,'[1]DE-PARA'!$A$1:$B$42,2,FALSE)</f>
        <v>HEAPA</v>
      </c>
      <c r="J86" s="69" t="s">
        <v>65</v>
      </c>
    </row>
    <row r="87" spans="1:10" ht="15.75" customHeight="1">
      <c r="A87" s="68">
        <v>45324</v>
      </c>
      <c r="B87" s="69"/>
      <c r="C87" s="69" t="s">
        <v>63</v>
      </c>
      <c r="D87" s="69" t="s">
        <v>66</v>
      </c>
      <c r="E87" s="70">
        <v>2864797</v>
      </c>
      <c r="F87" s="71">
        <v>45344</v>
      </c>
      <c r="G87" s="72">
        <v>89.78</v>
      </c>
      <c r="H87" s="73">
        <f t="shared" si="1"/>
        <v>89.78</v>
      </c>
      <c r="I87" s="74" t="str">
        <f>VLOOKUP($J87,'[1]DE-PARA'!$A$1:$B$42,2,FALSE)</f>
        <v>HEMU</v>
      </c>
      <c r="J87" s="69" t="s">
        <v>67</v>
      </c>
    </row>
    <row r="88" spans="1:10" ht="15.75" customHeight="1">
      <c r="A88" s="68">
        <v>45324</v>
      </c>
      <c r="B88" s="69"/>
      <c r="C88" s="69" t="s">
        <v>63</v>
      </c>
      <c r="D88" s="69" t="s">
        <v>68</v>
      </c>
      <c r="E88" s="70">
        <v>2864782</v>
      </c>
      <c r="F88" s="71">
        <v>45344</v>
      </c>
      <c r="G88" s="72">
        <v>22.45</v>
      </c>
      <c r="H88" s="73">
        <f t="shared" si="1"/>
        <v>22.45</v>
      </c>
      <c r="I88" s="74" t="str">
        <f>VLOOKUP($J88,'[1]DE-PARA'!$A$1:$B$42,2,FALSE)</f>
        <v>HEMNSL</v>
      </c>
      <c r="J88" s="69" t="s">
        <v>69</v>
      </c>
    </row>
    <row r="89" spans="1:10" ht="15.75" customHeight="1">
      <c r="A89" s="68">
        <v>45292</v>
      </c>
      <c r="B89" s="69"/>
      <c r="C89" s="69" t="s">
        <v>180</v>
      </c>
      <c r="D89" s="69"/>
      <c r="E89" s="70"/>
      <c r="F89" s="71">
        <v>45344</v>
      </c>
      <c r="G89" s="72">
        <v>172.66</v>
      </c>
      <c r="H89" s="73">
        <v>172.66</v>
      </c>
      <c r="I89" s="74" t="str">
        <f>VLOOKUP($J89,'[1]DE-PARA'!$A$1:$B$42,2,FALSE)</f>
        <v>Outras Saídas</v>
      </c>
      <c r="J89" s="69" t="s">
        <v>181</v>
      </c>
    </row>
    <row r="90" spans="1:10" ht="15.75" customHeight="1">
      <c r="A90" s="68"/>
      <c r="B90" s="69" t="s">
        <v>182</v>
      </c>
      <c r="C90" s="69" t="s">
        <v>71</v>
      </c>
      <c r="D90" s="69" t="s">
        <v>4</v>
      </c>
      <c r="E90" s="70">
        <v>2864799</v>
      </c>
      <c r="F90" s="71">
        <v>45344</v>
      </c>
      <c r="G90" s="72">
        <v>3815.84</v>
      </c>
      <c r="H90" s="73">
        <v>3815.84</v>
      </c>
      <c r="I90" s="74" t="str">
        <f>VLOOKUP($J90,'[1]DE-PARA'!$A$1:$B$42,2,FALSE)</f>
        <v>Rescisões Trabalhistas</v>
      </c>
      <c r="J90" s="69" t="s">
        <v>183</v>
      </c>
    </row>
    <row r="91" spans="1:10" ht="15.75" customHeight="1">
      <c r="A91" s="68">
        <v>45292</v>
      </c>
      <c r="B91" s="69" t="s">
        <v>184</v>
      </c>
      <c r="C91" s="69" t="s">
        <v>185</v>
      </c>
      <c r="D91" s="69" t="s">
        <v>186</v>
      </c>
      <c r="E91" s="70">
        <v>1369772</v>
      </c>
      <c r="F91" s="71">
        <v>45344</v>
      </c>
      <c r="G91" s="72">
        <v>760</v>
      </c>
      <c r="H91" s="73">
        <v>760</v>
      </c>
      <c r="I91" s="74" t="str">
        <f>VLOOKUP($J91,'[1]DE-PARA'!$A$1:$B$42,2,FALSE)</f>
        <v>Materiais</v>
      </c>
      <c r="J91" s="69" t="s">
        <v>187</v>
      </c>
    </row>
    <row r="92" spans="1:10" ht="15.75" customHeight="1">
      <c r="A92" s="68">
        <v>45261</v>
      </c>
      <c r="B92" s="69" t="s">
        <v>188</v>
      </c>
      <c r="C92" s="69" t="s">
        <v>189</v>
      </c>
      <c r="D92" s="69" t="s">
        <v>190</v>
      </c>
      <c r="E92" s="70">
        <v>1369678</v>
      </c>
      <c r="F92" s="71">
        <v>45344</v>
      </c>
      <c r="G92" s="72">
        <v>3752.43</v>
      </c>
      <c r="H92" s="73">
        <v>3752.43</v>
      </c>
      <c r="I92" s="74" t="str">
        <f>VLOOKUP($J92,'[1]DE-PARA'!$A$1:$B$42,2,FALSE)</f>
        <v>Serviços</v>
      </c>
      <c r="J92" s="69" t="s">
        <v>147</v>
      </c>
    </row>
    <row r="93" spans="1:10" ht="15.75" customHeight="1">
      <c r="A93" s="68"/>
      <c r="B93" s="69" t="s">
        <v>191</v>
      </c>
      <c r="C93" s="69" t="s">
        <v>192</v>
      </c>
      <c r="D93" s="69" t="s">
        <v>193</v>
      </c>
      <c r="E93" s="70">
        <v>5772405</v>
      </c>
      <c r="F93" s="71">
        <v>45344</v>
      </c>
      <c r="G93" s="72">
        <v>294</v>
      </c>
      <c r="H93" s="73">
        <v>294</v>
      </c>
      <c r="I93" s="74" t="str">
        <f>VLOOKUP($J93,'[1]DE-PARA'!$A$1:$B$42,2,FALSE)</f>
        <v>Despesas Gerais</v>
      </c>
      <c r="J93" s="69" t="s">
        <v>194</v>
      </c>
    </row>
    <row r="94" spans="1:10" ht="15.75" customHeight="1">
      <c r="A94" s="68"/>
      <c r="B94" s="69" t="s">
        <v>195</v>
      </c>
      <c r="C94" s="69" t="s">
        <v>71</v>
      </c>
      <c r="D94" s="69" t="s">
        <v>4</v>
      </c>
      <c r="E94" s="70">
        <v>1369633</v>
      </c>
      <c r="F94" s="71">
        <v>45344</v>
      </c>
      <c r="G94" s="72">
        <v>109</v>
      </c>
      <c r="H94" s="73">
        <v>109</v>
      </c>
      <c r="I94" s="74" t="str">
        <f>VLOOKUP($J94,'[1]DE-PARA'!$A$1:$B$42,2,FALSE)</f>
        <v>Despesas com Viagens</v>
      </c>
      <c r="J94" s="69" t="s">
        <v>196</v>
      </c>
    </row>
    <row r="95" spans="1:10" ht="15.75" customHeight="1">
      <c r="A95" s="68"/>
      <c r="B95" s="69" t="s">
        <v>197</v>
      </c>
      <c r="C95" s="69" t="s">
        <v>71</v>
      </c>
      <c r="D95" s="69" t="s">
        <v>4</v>
      </c>
      <c r="E95" s="70" t="s">
        <v>198</v>
      </c>
      <c r="F95" s="71">
        <v>45345</v>
      </c>
      <c r="G95" s="72">
        <v>500</v>
      </c>
      <c r="H95" s="73">
        <v>500</v>
      </c>
      <c r="I95" s="74" t="str">
        <f>VLOOKUP($J95,'[1]DE-PARA'!$A$1:$B$42,2,FALSE)</f>
        <v>Despesas com Viagens</v>
      </c>
      <c r="J95" s="69" t="s">
        <v>196</v>
      </c>
    </row>
    <row r="96" spans="1:10" ht="15.75" customHeight="1">
      <c r="A96" s="68">
        <v>45324</v>
      </c>
      <c r="B96" s="69"/>
      <c r="C96" s="69" t="s">
        <v>63</v>
      </c>
      <c r="D96" s="69" t="s">
        <v>64</v>
      </c>
      <c r="E96" s="70">
        <v>2864518</v>
      </c>
      <c r="F96" s="71">
        <v>45348</v>
      </c>
      <c r="G96" s="72">
        <v>2063.44</v>
      </c>
      <c r="H96" s="73">
        <f>G96</f>
        <v>2063.44</v>
      </c>
      <c r="I96" s="74" t="str">
        <f>VLOOKUP($J96,'[1]DE-PARA'!$A$1:$B$42,2,FALSE)</f>
        <v>HEAPA</v>
      </c>
      <c r="J96" s="69" t="s">
        <v>65</v>
      </c>
    </row>
    <row r="97" spans="1:10" ht="15.75" customHeight="1">
      <c r="A97" s="68">
        <v>45324</v>
      </c>
      <c r="B97" s="69"/>
      <c r="C97" s="69" t="s">
        <v>63</v>
      </c>
      <c r="D97" s="69" t="s">
        <v>66</v>
      </c>
      <c r="E97" s="70">
        <v>2864535</v>
      </c>
      <c r="F97" s="71">
        <v>45348</v>
      </c>
      <c r="G97" s="72">
        <v>3065.68</v>
      </c>
      <c r="H97" s="73">
        <f>G97</f>
        <v>3065.68</v>
      </c>
      <c r="I97" s="74" t="str">
        <f>VLOOKUP($J97,'[1]DE-PARA'!$A$1:$B$42,2,FALSE)</f>
        <v>HEMU</v>
      </c>
      <c r="J97" s="69" t="s">
        <v>67</v>
      </c>
    </row>
    <row r="98" spans="1:10" ht="15.75" customHeight="1">
      <c r="A98" s="68">
        <v>45324</v>
      </c>
      <c r="B98" s="69"/>
      <c r="C98" s="69" t="s">
        <v>63</v>
      </c>
      <c r="D98" s="69" t="s">
        <v>68</v>
      </c>
      <c r="E98" s="70">
        <v>2864534</v>
      </c>
      <c r="F98" s="71">
        <v>45348</v>
      </c>
      <c r="G98" s="72">
        <v>738.42</v>
      </c>
      <c r="H98" s="73">
        <f>G98</f>
        <v>738.42</v>
      </c>
      <c r="I98" s="74" t="str">
        <f>VLOOKUP($J98,'[1]DE-PARA'!$A$1:$B$42,2,FALSE)</f>
        <v>HEMNSL</v>
      </c>
      <c r="J98" s="69" t="s">
        <v>69</v>
      </c>
    </row>
    <row r="99" spans="1:10" ht="15.75" customHeight="1">
      <c r="A99" s="68">
        <v>45292</v>
      </c>
      <c r="B99" s="69" t="s">
        <v>199</v>
      </c>
      <c r="C99" s="69" t="s">
        <v>189</v>
      </c>
      <c r="D99" s="69" t="s">
        <v>190</v>
      </c>
      <c r="E99" s="70">
        <v>2950907</v>
      </c>
      <c r="F99" s="71">
        <v>45348</v>
      </c>
      <c r="G99" s="72">
        <v>3137.18</v>
      </c>
      <c r="H99" s="73">
        <v>3137.18</v>
      </c>
      <c r="I99" s="74" t="str">
        <f>VLOOKUP($J99,'[1]DE-PARA'!$A$1:$B$42,2,FALSE)</f>
        <v>Serviços</v>
      </c>
      <c r="J99" s="69" t="s">
        <v>147</v>
      </c>
    </row>
    <row r="100" spans="1:10" ht="15.75" customHeight="1">
      <c r="A100" s="68">
        <v>45352</v>
      </c>
      <c r="B100" s="69" t="s">
        <v>200</v>
      </c>
      <c r="C100" s="69" t="s">
        <v>201</v>
      </c>
      <c r="D100" s="69" t="s">
        <v>202</v>
      </c>
      <c r="E100" s="70">
        <v>81</v>
      </c>
      <c r="F100" s="71">
        <v>45348</v>
      </c>
      <c r="G100" s="72">
        <v>2258.36</v>
      </c>
      <c r="H100" s="73">
        <v>2258.36</v>
      </c>
      <c r="I100" s="74" t="str">
        <f>VLOOKUP($J100,'[1]DE-PARA'!$A$1:$B$42,2,FALSE)</f>
        <v>Pessoal</v>
      </c>
      <c r="J100" s="69" t="s">
        <v>203</v>
      </c>
    </row>
    <row r="101" spans="1:10" ht="15.75" customHeight="1">
      <c r="A101" s="68">
        <v>45352</v>
      </c>
      <c r="B101" s="69"/>
      <c r="C101" s="69" t="s">
        <v>71</v>
      </c>
      <c r="D101" s="69" t="s">
        <v>4</v>
      </c>
      <c r="E101" s="70">
        <v>2864107</v>
      </c>
      <c r="F101" s="71">
        <v>45349</v>
      </c>
      <c r="G101" s="72">
        <v>5767.96</v>
      </c>
      <c r="H101" s="72">
        <v>5767.96</v>
      </c>
      <c r="I101" s="74" t="str">
        <f>VLOOKUP($J101,'[1]DE-PARA'!$A$1:$B$42,2,FALSE)</f>
        <v>Pessoal</v>
      </c>
      <c r="J101" s="69" t="s">
        <v>204</v>
      </c>
    </row>
  </sheetData>
  <autoFilter ref="B17:J101"/>
  <mergeCells count="1">
    <mergeCell ref="A15:J15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SINTÉTICO DE DESPESAS NO MÊS</vt:lpstr>
      <vt:lpstr>SINTÉTICO DESPESAS PAGAS</vt:lpstr>
      <vt:lpstr>ANALÍTICO DESPESAS PAGAS</vt:lpstr>
      <vt:lpstr>'ANALÍTICO DESPESAS PAGAS'!Area_de_impressao</vt:lpstr>
      <vt:lpstr>'SINTÉTICO DE DESPESAS NO MÊS'!Area_de_impressao</vt:lpstr>
      <vt:lpstr>'SINTÉTICO DESPESAS PAGAS'!Area_de_impressao</vt:lpstr>
      <vt:lpstr>'ANALÍTICO DESPESAS PAGAS'!Titulos_de_impressao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ana.santos</dc:creator>
  <cp:lastModifiedBy>ana.santos</cp:lastModifiedBy>
  <dcterms:created xsi:type="dcterms:W3CDTF">2024-03-08T19:08:02Z</dcterms:created>
  <dcterms:modified xsi:type="dcterms:W3CDTF">2024-03-08T19:09:17Z</dcterms:modified>
</cp:coreProperties>
</file>